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Tomaskova\III_211 4_ Mariánské lázně_OK\ROZPOČET\aktualizace po dod info_19_02_2024\"/>
    </mc:Choice>
  </mc:AlternateContent>
  <bookViews>
    <workbookView xWindow="240" yWindow="120" windowWidth="14940" windowHeight="9225"/>
  </bookViews>
  <sheets>
    <sheet name="Souhrn" sheetId="1" r:id="rId1"/>
    <sheet name="0 - 000.1" sheetId="2" r:id="rId2"/>
    <sheet name="1 - SO101" sheetId="3" r:id="rId3"/>
    <sheet name="2 - SO180.1" sheetId="4" r:id="rId4"/>
    <sheet name="3 - 000.2" sheetId="5" r:id="rId5"/>
    <sheet name="4 - SO102" sheetId="6" r:id="rId6"/>
    <sheet name="5 - SO180.2" sheetId="7" r:id="rId7"/>
    <sheet name="6 - SO301" sheetId="8" r:id="rId8"/>
    <sheet name="7 - SO302" sheetId="9" r:id="rId9"/>
    <sheet name="8 - SO303" sheetId="10" r:id="rId10"/>
    <sheet name="9 - SO401" sheetId="11" r:id="rId11"/>
    <sheet name="10 - SO501" sheetId="12" r:id="rId12"/>
    <sheet name="11 - SO801" sheetId="13" r:id="rId13"/>
  </sheets>
  <definedNames>
    <definedName name="_xlnm.Print_Area" localSheetId="0">Souhrn!$A$1:$G$37</definedName>
    <definedName name="_xlnm.Print_Titles" localSheetId="0">Souhrn!$17:$19</definedName>
    <definedName name="_xlnm.Print_Area" localSheetId="1">'0 - 000.1'!$A$1:$M$93</definedName>
    <definedName name="_xlnm.Print_Titles" localSheetId="1">'0 - 000.1'!$22:$24</definedName>
    <definedName name="_xlnm.Print_Area" localSheetId="2">'1 - SO101'!$A$1:$M$258</definedName>
    <definedName name="_xlnm.Print_Titles" localSheetId="2">'1 - SO101'!$27:$29</definedName>
    <definedName name="_xlnm.Print_Area" localSheetId="3">'2 - SO180.1'!$A$1:$M$48</definedName>
    <definedName name="_xlnm.Print_Titles" localSheetId="3">'2 - SO180.1'!$22:$24</definedName>
    <definedName name="_xlnm.Print_Area" localSheetId="4">'3 - 000.2'!$A$1:$M$108</definedName>
    <definedName name="_xlnm.Print_Titles" localSheetId="4">'3 - 000.2'!$22:$24</definedName>
    <definedName name="_xlnm.Print_Area" localSheetId="5">'4 - SO102'!$A$1:$M$373</definedName>
    <definedName name="_xlnm.Print_Titles" localSheetId="5">'4 - SO102'!$27:$29</definedName>
    <definedName name="_xlnm.Print_Area" localSheetId="6">'5 - SO180.2'!$A$1:$M$48</definedName>
    <definedName name="_xlnm.Print_Titles" localSheetId="6">'5 - SO180.2'!$22:$24</definedName>
    <definedName name="_xlnm.Print_Area" localSheetId="7">'6 - SO301'!$A$1:$M$150</definedName>
    <definedName name="_xlnm.Print_Titles" localSheetId="7">'6 - SO301'!$25:$27</definedName>
    <definedName name="_xlnm.Print_Area" localSheetId="8">'7 - SO302'!$A$1:$M$199</definedName>
    <definedName name="_xlnm.Print_Titles" localSheetId="8">'7 - SO302'!$26:$28</definedName>
    <definedName name="_xlnm.Print_Area" localSheetId="9">'8 - SO303'!$A$1:$M$159</definedName>
    <definedName name="_xlnm.Print_Titles" localSheetId="9">'8 - SO303'!$26:$28</definedName>
    <definedName name="_xlnm.Print_Area" localSheetId="10">'9 - SO401'!$A$1:$M$351</definedName>
    <definedName name="_xlnm.Print_Titles" localSheetId="10">'9 - SO401'!$24:$26</definedName>
    <definedName name="_xlnm.Print_Area" localSheetId="11">'10 - SO501'!$A$1:$M$446</definedName>
    <definedName name="_xlnm.Print_Titles" localSheetId="11">'10 - SO501'!$24:$26</definedName>
    <definedName name="_xlnm.Print_Area" localSheetId="12">'11 - SO801'!$A$1:$M$366</definedName>
    <definedName name="_xlnm.Print_Titles" localSheetId="12">'11 - SO801'!$24:$26</definedName>
  </definedNames>
  <calcPr/>
</workbook>
</file>

<file path=xl/calcChain.xml><?xml version="1.0" encoding="utf-8"?>
<calcChain xmlns="http://schemas.openxmlformats.org/spreadsheetml/2006/main">
  <c i="13" l="1" r="R344"/>
  <c r="I344"/>
  <c r="Q344"/>
  <c r="R339"/>
  <c r="I339"/>
  <c r="J339"/>
  <c r="L339"/>
  <c r="R334"/>
  <c r="I334"/>
  <c r="Q334"/>
  <c r="R329"/>
  <c r="I329"/>
  <c r="J329"/>
  <c r="L329"/>
  <c r="R324"/>
  <c r="I324"/>
  <c r="J324"/>
  <c r="L324"/>
  <c r="R319"/>
  <c r="I319"/>
  <c r="Q319"/>
  <c r="R314"/>
  <c r="Q314"/>
  <c r="I314"/>
  <c r="J314"/>
  <c r="L314"/>
  <c r="R309"/>
  <c r="Q309"/>
  <c r="I309"/>
  <c r="J309"/>
  <c r="L309"/>
  <c r="R304"/>
  <c r="I304"/>
  <c r="Q304"/>
  <c r="R299"/>
  <c r="I299"/>
  <c r="J299"/>
  <c r="L299"/>
  <c r="R294"/>
  <c r="I294"/>
  <c r="J294"/>
  <c r="L294"/>
  <c r="R289"/>
  <c r="I289"/>
  <c r="J289"/>
  <c r="L289"/>
  <c r="R284"/>
  <c r="I284"/>
  <c r="J284"/>
  <c r="L284"/>
  <c r="R279"/>
  <c r="Q279"/>
  <c r="I279"/>
  <c r="J279"/>
  <c r="L279"/>
  <c r="R274"/>
  <c r="I274"/>
  <c r="J274"/>
  <c r="L274"/>
  <c r="R269"/>
  <c r="Q269"/>
  <c r="I269"/>
  <c r="J269"/>
  <c r="L269"/>
  <c r="R264"/>
  <c r="I264"/>
  <c r="J264"/>
  <c r="L264"/>
  <c r="R259"/>
  <c r="I259"/>
  <c r="Q259"/>
  <c r="R254"/>
  <c r="Q254"/>
  <c r="I254"/>
  <c r="J254"/>
  <c r="L254"/>
  <c r="R249"/>
  <c r="I249"/>
  <c r="J249"/>
  <c r="L249"/>
  <c r="R244"/>
  <c r="I244"/>
  <c r="J244"/>
  <c r="L244"/>
  <c r="R239"/>
  <c r="I239"/>
  <c r="Q239"/>
  <c r="R234"/>
  <c r="I234"/>
  <c r="Q234"/>
  <c r="R229"/>
  <c r="Q229"/>
  <c r="I229"/>
  <c r="J229"/>
  <c r="L229"/>
  <c r="R224"/>
  <c r="I224"/>
  <c r="Q224"/>
  <c r="R219"/>
  <c r="I219"/>
  <c r="Q219"/>
  <c r="R214"/>
  <c r="I214"/>
  <c r="Q214"/>
  <c r="R209"/>
  <c r="I209"/>
  <c r="Q209"/>
  <c r="R204"/>
  <c r="R349"/>
  <c r="I204"/>
  <c r="J204"/>
  <c r="L204"/>
  <c r="R196"/>
  <c r="I196"/>
  <c r="J196"/>
  <c r="L196"/>
  <c r="R191"/>
  <c r="I191"/>
  <c r="Q191"/>
  <c r="R186"/>
  <c r="I186"/>
  <c r="J186"/>
  <c r="L186"/>
  <c r="R181"/>
  <c r="I181"/>
  <c r="Q181"/>
  <c r="R176"/>
  <c r="I176"/>
  <c r="Q176"/>
  <c r="R171"/>
  <c r="I171"/>
  <c r="Q171"/>
  <c r="R166"/>
  <c r="I166"/>
  <c r="J166"/>
  <c r="L166"/>
  <c r="R161"/>
  <c r="Q161"/>
  <c r="I161"/>
  <c r="J161"/>
  <c r="L161"/>
  <c r="R156"/>
  <c r="I156"/>
  <c r="J156"/>
  <c r="L156"/>
  <c r="R151"/>
  <c r="I151"/>
  <c r="J151"/>
  <c r="L151"/>
  <c r="R146"/>
  <c r="R201"/>
  <c r="I146"/>
  <c r="Q146"/>
  <c r="R138"/>
  <c r="I138"/>
  <c r="J138"/>
  <c r="L138"/>
  <c r="R133"/>
  <c r="I133"/>
  <c r="J133"/>
  <c r="L133"/>
  <c r="R128"/>
  <c r="I128"/>
  <c r="Q128"/>
  <c r="R123"/>
  <c r="I123"/>
  <c r="Q123"/>
  <c r="R118"/>
  <c r="Q118"/>
  <c r="I118"/>
  <c r="J118"/>
  <c r="L118"/>
  <c r="R113"/>
  <c r="I113"/>
  <c r="J113"/>
  <c r="L113"/>
  <c r="R108"/>
  <c r="Q108"/>
  <c r="I108"/>
  <c r="J108"/>
  <c r="L108"/>
  <c r="R103"/>
  <c r="I103"/>
  <c r="Q103"/>
  <c r="R98"/>
  <c r="I98"/>
  <c r="Q98"/>
  <c r="R93"/>
  <c r="I93"/>
  <c r="J93"/>
  <c r="L93"/>
  <c r="R88"/>
  <c r="I88"/>
  <c r="J88"/>
  <c r="L88"/>
  <c r="R83"/>
  <c r="I83"/>
  <c r="Q83"/>
  <c r="R78"/>
  <c r="I78"/>
  <c r="J78"/>
  <c r="L78"/>
  <c r="R73"/>
  <c r="I73"/>
  <c r="Q73"/>
  <c r="R68"/>
  <c r="I68"/>
  <c r="J68"/>
  <c r="L68"/>
  <c r="R63"/>
  <c r="I63"/>
  <c r="Q63"/>
  <c r="R58"/>
  <c r="I58"/>
  <c r="J58"/>
  <c r="L58"/>
  <c r="R53"/>
  <c r="I53"/>
  <c r="Q53"/>
  <c r="R48"/>
  <c r="I48"/>
  <c r="Q48"/>
  <c r="R43"/>
  <c r="Q43"/>
  <c r="I43"/>
  <c r="J43"/>
  <c r="L43"/>
  <c r="R38"/>
  <c r="Q38"/>
  <c r="I38"/>
  <c r="J38"/>
  <c r="L38"/>
  <c r="R33"/>
  <c r="I33"/>
  <c r="Q33"/>
  <c r="R28"/>
  <c r="R143"/>
  <c r="I28"/>
  <c r="J28"/>
  <c r="A13"/>
  <c i="12" r="R424"/>
  <c r="I424"/>
  <c r="J424"/>
  <c r="L424"/>
  <c r="R419"/>
  <c r="I419"/>
  <c r="J419"/>
  <c r="L419"/>
  <c r="R414"/>
  <c r="I414"/>
  <c r="Q414"/>
  <c r="R409"/>
  <c r="I409"/>
  <c r="J409"/>
  <c r="L409"/>
  <c r="R404"/>
  <c r="I404"/>
  <c r="Q404"/>
  <c r="R399"/>
  <c r="I399"/>
  <c r="J399"/>
  <c r="L399"/>
  <c r="R394"/>
  <c r="I394"/>
  <c r="J394"/>
  <c r="L394"/>
  <c r="R389"/>
  <c r="I389"/>
  <c r="Q389"/>
  <c r="R384"/>
  <c r="R429"/>
  <c r="I384"/>
  <c r="J384"/>
  <c r="R376"/>
  <c r="I376"/>
  <c r="Q376"/>
  <c r="R371"/>
  <c r="Q371"/>
  <c r="I371"/>
  <c r="J371"/>
  <c r="L371"/>
  <c r="R366"/>
  <c r="I366"/>
  <c r="J366"/>
  <c r="L366"/>
  <c r="R361"/>
  <c r="I361"/>
  <c r="J361"/>
  <c r="L361"/>
  <c r="R356"/>
  <c r="I356"/>
  <c r="Q356"/>
  <c r="R351"/>
  <c r="I351"/>
  <c r="Q351"/>
  <c r="R346"/>
  <c r="I346"/>
  <c r="Q346"/>
  <c r="R341"/>
  <c r="I341"/>
  <c r="J341"/>
  <c r="L341"/>
  <c r="R336"/>
  <c r="I336"/>
  <c r="J336"/>
  <c r="L336"/>
  <c r="R331"/>
  <c r="I331"/>
  <c r="Q331"/>
  <c r="R326"/>
  <c r="I326"/>
  <c r="Q326"/>
  <c r="R321"/>
  <c r="I321"/>
  <c r="J321"/>
  <c r="L321"/>
  <c r="R316"/>
  <c r="I316"/>
  <c r="Q316"/>
  <c r="R311"/>
  <c r="I311"/>
  <c r="J311"/>
  <c r="L311"/>
  <c r="R306"/>
  <c r="I306"/>
  <c r="J306"/>
  <c r="L306"/>
  <c r="R301"/>
  <c r="I301"/>
  <c r="Q301"/>
  <c r="R296"/>
  <c r="I296"/>
  <c r="Q296"/>
  <c r="R291"/>
  <c r="I291"/>
  <c r="Q291"/>
  <c r="R286"/>
  <c r="I286"/>
  <c r="J286"/>
  <c r="L286"/>
  <c r="R281"/>
  <c r="I281"/>
  <c r="Q281"/>
  <c r="R276"/>
  <c r="I276"/>
  <c r="J276"/>
  <c r="L276"/>
  <c r="R271"/>
  <c r="I271"/>
  <c r="Q271"/>
  <c r="R266"/>
  <c r="I266"/>
  <c r="J266"/>
  <c r="L266"/>
  <c r="R261"/>
  <c r="I261"/>
  <c r="Q261"/>
  <c r="R256"/>
  <c r="I256"/>
  <c r="Q256"/>
  <c r="R251"/>
  <c r="Q251"/>
  <c r="I251"/>
  <c r="J251"/>
  <c r="L251"/>
  <c r="R246"/>
  <c r="Q246"/>
  <c r="I246"/>
  <c r="J246"/>
  <c r="L246"/>
  <c r="R241"/>
  <c r="I241"/>
  <c r="Q241"/>
  <c r="R236"/>
  <c r="J236"/>
  <c r="L236"/>
  <c r="I236"/>
  <c r="Q236"/>
  <c r="R231"/>
  <c r="I231"/>
  <c r="J231"/>
  <c r="L231"/>
  <c r="R226"/>
  <c r="I226"/>
  <c r="J226"/>
  <c r="L226"/>
  <c r="R221"/>
  <c r="I221"/>
  <c r="J221"/>
  <c r="L221"/>
  <c r="R216"/>
  <c r="I216"/>
  <c r="Q216"/>
  <c r="R211"/>
  <c r="I211"/>
  <c r="J211"/>
  <c r="L211"/>
  <c r="R206"/>
  <c r="I206"/>
  <c r="Q206"/>
  <c r="R201"/>
  <c r="I201"/>
  <c r="Q201"/>
  <c r="R196"/>
  <c r="Q196"/>
  <c r="I196"/>
  <c r="J196"/>
  <c r="L196"/>
  <c r="R191"/>
  <c r="I191"/>
  <c r="Q191"/>
  <c r="R186"/>
  <c r="I186"/>
  <c r="J186"/>
  <c r="L186"/>
  <c r="R181"/>
  <c r="I181"/>
  <c r="Q181"/>
  <c r="R176"/>
  <c r="I176"/>
  <c r="J176"/>
  <c r="L176"/>
  <c r="R171"/>
  <c r="I171"/>
  <c r="Q171"/>
  <c r="R166"/>
  <c r="I166"/>
  <c r="J166"/>
  <c r="L166"/>
  <c r="R161"/>
  <c r="I161"/>
  <c r="Q161"/>
  <c r="R156"/>
  <c r="Q156"/>
  <c r="I156"/>
  <c r="J156"/>
  <c r="L156"/>
  <c r="R151"/>
  <c r="I151"/>
  <c r="J151"/>
  <c r="L151"/>
  <c r="R146"/>
  <c r="I146"/>
  <c r="Q146"/>
  <c r="R141"/>
  <c r="Q141"/>
  <c r="I141"/>
  <c r="J141"/>
  <c r="L141"/>
  <c r="R136"/>
  <c r="Q136"/>
  <c r="I136"/>
  <c r="J136"/>
  <c r="L136"/>
  <c r="R131"/>
  <c r="I131"/>
  <c r="J131"/>
  <c r="L131"/>
  <c r="R126"/>
  <c r="Q126"/>
  <c r="I126"/>
  <c r="J126"/>
  <c r="L126"/>
  <c r="R121"/>
  <c r="R381"/>
  <c r="Q121"/>
  <c r="I121"/>
  <c r="J121"/>
  <c r="R113"/>
  <c r="I113"/>
  <c r="J113"/>
  <c r="L113"/>
  <c r="R108"/>
  <c r="I108"/>
  <c r="J108"/>
  <c r="L108"/>
  <c r="R103"/>
  <c r="I103"/>
  <c r="J103"/>
  <c r="L103"/>
  <c r="R98"/>
  <c r="I98"/>
  <c r="Q98"/>
  <c r="R93"/>
  <c r="I93"/>
  <c r="Q93"/>
  <c r="R88"/>
  <c r="I88"/>
  <c r="J88"/>
  <c r="L88"/>
  <c r="R83"/>
  <c r="I83"/>
  <c r="Q83"/>
  <c r="R78"/>
  <c r="I78"/>
  <c r="Q78"/>
  <c r="R73"/>
  <c r="I73"/>
  <c r="Q73"/>
  <c r="R68"/>
  <c r="I68"/>
  <c r="Q68"/>
  <c r="R63"/>
  <c r="I63"/>
  <c r="J63"/>
  <c r="L63"/>
  <c r="R58"/>
  <c r="I58"/>
  <c r="J58"/>
  <c r="L58"/>
  <c r="R53"/>
  <c r="I53"/>
  <c r="Q53"/>
  <c r="R48"/>
  <c r="I48"/>
  <c r="J48"/>
  <c r="L48"/>
  <c r="R43"/>
  <c r="I43"/>
  <c r="Q43"/>
  <c r="R38"/>
  <c r="I38"/>
  <c r="Q38"/>
  <c r="R33"/>
  <c r="J33"/>
  <c r="L33"/>
  <c r="I33"/>
  <c r="Q33"/>
  <c r="R28"/>
  <c r="R118"/>
  <c r="I28"/>
  <c r="J28"/>
  <c r="A13"/>
  <c i="11" r="R329"/>
  <c r="I329"/>
  <c r="Q329"/>
  <c r="R324"/>
  <c r="R334"/>
  <c r="Q324"/>
  <c r="Q334"/>
  <c r="I324"/>
  <c r="J324"/>
  <c r="L324"/>
  <c r="R316"/>
  <c r="I316"/>
  <c r="J316"/>
  <c r="L316"/>
  <c r="R311"/>
  <c r="I311"/>
  <c r="Q311"/>
  <c r="R306"/>
  <c r="Q306"/>
  <c r="I306"/>
  <c r="J306"/>
  <c r="L306"/>
  <c r="R301"/>
  <c r="I301"/>
  <c r="J301"/>
  <c r="L301"/>
  <c r="R296"/>
  <c r="I296"/>
  <c r="Q296"/>
  <c r="R291"/>
  <c r="I291"/>
  <c r="J291"/>
  <c r="L291"/>
  <c r="R286"/>
  <c r="I286"/>
  <c r="J286"/>
  <c r="L286"/>
  <c r="R281"/>
  <c r="I281"/>
  <c r="Q281"/>
  <c r="R276"/>
  <c r="I276"/>
  <c r="Q276"/>
  <c r="R271"/>
  <c r="I271"/>
  <c r="Q271"/>
  <c r="R266"/>
  <c r="I266"/>
  <c r="J266"/>
  <c r="L266"/>
  <c r="R261"/>
  <c r="Q261"/>
  <c r="I261"/>
  <c r="J261"/>
  <c r="L261"/>
  <c r="R256"/>
  <c r="I256"/>
  <c r="J256"/>
  <c r="L256"/>
  <c r="R251"/>
  <c r="I251"/>
  <c r="Q251"/>
  <c r="R246"/>
  <c r="I246"/>
  <c r="J246"/>
  <c r="L246"/>
  <c r="R241"/>
  <c r="I241"/>
  <c r="Q241"/>
  <c r="R236"/>
  <c r="I236"/>
  <c r="Q236"/>
  <c r="R231"/>
  <c r="I231"/>
  <c r="J231"/>
  <c r="L231"/>
  <c r="R226"/>
  <c r="I226"/>
  <c r="J226"/>
  <c r="L226"/>
  <c r="R221"/>
  <c r="I221"/>
  <c r="J221"/>
  <c r="L221"/>
  <c r="R216"/>
  <c r="I216"/>
  <c r="Q216"/>
  <c r="R211"/>
  <c r="I211"/>
  <c r="Q211"/>
  <c r="R206"/>
  <c r="I206"/>
  <c r="Q206"/>
  <c r="R201"/>
  <c r="I201"/>
  <c r="Q201"/>
  <c r="R196"/>
  <c r="I196"/>
  <c r="J196"/>
  <c r="L196"/>
  <c r="R191"/>
  <c r="I191"/>
  <c r="Q191"/>
  <c r="R186"/>
  <c r="R321"/>
  <c r="I186"/>
  <c r="J186"/>
  <c r="R178"/>
  <c r="Q178"/>
  <c r="I178"/>
  <c r="J178"/>
  <c r="L178"/>
  <c r="R173"/>
  <c r="I173"/>
  <c r="J173"/>
  <c r="L173"/>
  <c r="R168"/>
  <c r="I168"/>
  <c r="Q168"/>
  <c r="R163"/>
  <c r="I163"/>
  <c r="Q163"/>
  <c r="R158"/>
  <c r="I158"/>
  <c r="J158"/>
  <c r="L158"/>
  <c r="R153"/>
  <c r="I153"/>
  <c r="Q153"/>
  <c r="R148"/>
  <c r="I148"/>
  <c r="Q148"/>
  <c r="R143"/>
  <c r="I143"/>
  <c r="Q143"/>
  <c r="R138"/>
  <c r="Q138"/>
  <c r="I138"/>
  <c r="J138"/>
  <c r="L138"/>
  <c r="R133"/>
  <c r="I133"/>
  <c r="Q133"/>
  <c r="R128"/>
  <c r="I128"/>
  <c r="Q128"/>
  <c r="R123"/>
  <c r="I123"/>
  <c r="Q123"/>
  <c r="R118"/>
  <c r="I118"/>
  <c r="J118"/>
  <c r="L118"/>
  <c r="R113"/>
  <c r="I113"/>
  <c r="Q113"/>
  <c r="R108"/>
  <c r="I108"/>
  <c r="Q108"/>
  <c r="R103"/>
  <c r="I103"/>
  <c r="J103"/>
  <c r="L103"/>
  <c r="R98"/>
  <c r="I98"/>
  <c r="Q98"/>
  <c r="R93"/>
  <c r="Q93"/>
  <c r="I93"/>
  <c r="J93"/>
  <c r="L93"/>
  <c r="R88"/>
  <c r="Q88"/>
  <c r="I88"/>
  <c r="J88"/>
  <c r="L88"/>
  <c r="R83"/>
  <c r="I83"/>
  <c r="J83"/>
  <c r="L83"/>
  <c r="R78"/>
  <c r="I78"/>
  <c r="Q78"/>
  <c r="R73"/>
  <c r="Q73"/>
  <c r="I73"/>
  <c r="J73"/>
  <c r="L73"/>
  <c r="R68"/>
  <c r="I68"/>
  <c r="Q68"/>
  <c r="R63"/>
  <c r="I63"/>
  <c r="Q63"/>
  <c r="R58"/>
  <c r="I58"/>
  <c r="J58"/>
  <c r="L58"/>
  <c r="R53"/>
  <c r="I53"/>
  <c r="Q53"/>
  <c r="R48"/>
  <c r="I48"/>
  <c r="Q48"/>
  <c r="R43"/>
  <c r="I43"/>
  <c r="Q43"/>
  <c r="R38"/>
  <c r="I38"/>
  <c r="Q38"/>
  <c r="R33"/>
  <c r="I33"/>
  <c r="Q33"/>
  <c r="R28"/>
  <c r="R183"/>
  <c r="I28"/>
  <c r="Q28"/>
  <c r="A13"/>
  <c i="10" r="R137"/>
  <c r="I137"/>
  <c r="J137"/>
  <c r="L137"/>
  <c r="R132"/>
  <c r="R142"/>
  <c r="I132"/>
  <c r="Q132"/>
  <c r="R124"/>
  <c r="I124"/>
  <c r="Q124"/>
  <c r="R119"/>
  <c r="I119"/>
  <c r="J119"/>
  <c r="L119"/>
  <c r="R114"/>
  <c r="Q114"/>
  <c r="I114"/>
  <c r="J114"/>
  <c r="L114"/>
  <c r="R109"/>
  <c r="I109"/>
  <c r="Q109"/>
  <c r="R104"/>
  <c r="I104"/>
  <c r="J104"/>
  <c r="L104"/>
  <c r="R99"/>
  <c r="R129"/>
  <c r="I99"/>
  <c r="J99"/>
  <c r="L99"/>
  <c r="R91"/>
  <c r="I91"/>
  <c r="Q91"/>
  <c r="R86"/>
  <c r="I86"/>
  <c r="J86"/>
  <c r="L86"/>
  <c r="R81"/>
  <c r="I81"/>
  <c r="Q81"/>
  <c r="R76"/>
  <c r="I76"/>
  <c r="Q76"/>
  <c r="R71"/>
  <c r="I71"/>
  <c r="J71"/>
  <c r="L71"/>
  <c r="R66"/>
  <c r="R96"/>
  <c r="I66"/>
  <c r="Q66"/>
  <c r="R58"/>
  <c r="I58"/>
  <c r="Q58"/>
  <c r="R53"/>
  <c r="I53"/>
  <c r="J53"/>
  <c r="L53"/>
  <c r="R48"/>
  <c r="I48"/>
  <c r="J48"/>
  <c r="L48"/>
  <c r="R43"/>
  <c r="I43"/>
  <c r="J43"/>
  <c r="L43"/>
  <c r="R38"/>
  <c r="R63"/>
  <c r="I38"/>
  <c r="Q38"/>
  <c r="R30"/>
  <c r="R35"/>
  <c r="I30"/>
  <c r="Q30"/>
  <c r="Q35"/>
  <c r="A13"/>
  <c i="9" r="R177"/>
  <c r="R182"/>
  <c r="I177"/>
  <c r="J177"/>
  <c r="H182"/>
  <c r="R169"/>
  <c r="I169"/>
  <c r="Q169"/>
  <c r="R164"/>
  <c r="I164"/>
  <c r="J164"/>
  <c r="L164"/>
  <c r="R159"/>
  <c r="I159"/>
  <c r="J159"/>
  <c r="L159"/>
  <c r="R154"/>
  <c r="I154"/>
  <c r="Q154"/>
  <c r="R149"/>
  <c r="I149"/>
  <c r="Q149"/>
  <c r="R144"/>
  <c r="I144"/>
  <c r="Q144"/>
  <c r="R139"/>
  <c r="I139"/>
  <c r="J139"/>
  <c r="L139"/>
  <c r="R134"/>
  <c r="I134"/>
  <c r="J134"/>
  <c r="L134"/>
  <c r="R129"/>
  <c r="I129"/>
  <c r="Q129"/>
  <c r="R124"/>
  <c r="Q124"/>
  <c r="I124"/>
  <c r="J124"/>
  <c r="L124"/>
  <c r="R119"/>
  <c r="I119"/>
  <c r="J119"/>
  <c r="L119"/>
  <c r="R114"/>
  <c r="I114"/>
  <c r="Q114"/>
  <c r="R109"/>
  <c r="I109"/>
  <c r="Q109"/>
  <c r="R104"/>
  <c r="Q104"/>
  <c r="I104"/>
  <c r="J104"/>
  <c r="L104"/>
  <c r="R99"/>
  <c r="I99"/>
  <c r="Q99"/>
  <c r="R94"/>
  <c r="I94"/>
  <c r="Q94"/>
  <c r="R89"/>
  <c r="I89"/>
  <c r="J89"/>
  <c r="L89"/>
  <c r="R84"/>
  <c r="I84"/>
  <c r="Q84"/>
  <c r="R79"/>
  <c r="R174"/>
  <c r="I79"/>
  <c r="J79"/>
  <c r="R71"/>
  <c r="I71"/>
  <c r="Q71"/>
  <c r="R66"/>
  <c r="I66"/>
  <c r="J66"/>
  <c r="L66"/>
  <c r="R61"/>
  <c r="R76"/>
  <c r="I61"/>
  <c r="Q61"/>
  <c r="R53"/>
  <c r="I53"/>
  <c r="J53"/>
  <c r="L53"/>
  <c r="R48"/>
  <c r="Q48"/>
  <c r="I48"/>
  <c r="J48"/>
  <c r="L48"/>
  <c r="R43"/>
  <c r="I43"/>
  <c r="J43"/>
  <c r="L43"/>
  <c r="R38"/>
  <c r="R58"/>
  <c r="I38"/>
  <c r="J38"/>
  <c r="H59"/>
  <c r="K21"/>
  <c r="R30"/>
  <c r="R35"/>
  <c r="I30"/>
  <c r="Q30"/>
  <c r="Q35"/>
  <c r="A13"/>
  <c i="8" r="R128"/>
  <c r="I128"/>
  <c r="Q128"/>
  <c r="R123"/>
  <c r="I123"/>
  <c r="Q123"/>
  <c r="R118"/>
  <c r="Q118"/>
  <c r="I118"/>
  <c r="J118"/>
  <c r="L118"/>
  <c r="R113"/>
  <c r="I113"/>
  <c r="Q113"/>
  <c r="R108"/>
  <c r="I108"/>
  <c r="J108"/>
  <c r="L108"/>
  <c r="R103"/>
  <c r="I103"/>
  <c r="J103"/>
  <c r="L103"/>
  <c r="R98"/>
  <c r="R133"/>
  <c r="I98"/>
  <c r="Q98"/>
  <c r="R90"/>
  <c r="I90"/>
  <c r="J90"/>
  <c r="L90"/>
  <c r="R85"/>
  <c r="I85"/>
  <c r="J85"/>
  <c r="L85"/>
  <c r="R80"/>
  <c r="I80"/>
  <c r="J80"/>
  <c r="L80"/>
  <c r="R75"/>
  <c r="I75"/>
  <c r="Q75"/>
  <c r="R70"/>
  <c r="I70"/>
  <c r="Q70"/>
  <c r="R65"/>
  <c r="R95"/>
  <c r="I65"/>
  <c r="J65"/>
  <c r="R57"/>
  <c r="J57"/>
  <c r="L57"/>
  <c r="I57"/>
  <c r="Q57"/>
  <c r="R52"/>
  <c r="I52"/>
  <c r="J52"/>
  <c r="L52"/>
  <c r="R47"/>
  <c r="I47"/>
  <c r="Q47"/>
  <c r="R42"/>
  <c r="I42"/>
  <c r="Q42"/>
  <c r="R37"/>
  <c r="R62"/>
  <c r="I37"/>
  <c r="Q37"/>
  <c r="R29"/>
  <c r="R34"/>
  <c r="I29"/>
  <c r="J29"/>
  <c r="H35"/>
  <c r="K20"/>
  <c r="A13"/>
  <c i="7" r="R26"/>
  <c r="R31"/>
  <c r="I26"/>
  <c r="Q26"/>
  <c r="Q31"/>
  <c r="A13"/>
  <c i="6" r="R351"/>
  <c r="I351"/>
  <c r="J351"/>
  <c r="L351"/>
  <c r="R346"/>
  <c r="I346"/>
  <c r="Q346"/>
  <c r="R341"/>
  <c r="I341"/>
  <c r="Q341"/>
  <c r="R336"/>
  <c r="I336"/>
  <c r="Q336"/>
  <c r="R331"/>
  <c r="I331"/>
  <c r="J331"/>
  <c r="L331"/>
  <c r="R326"/>
  <c r="I326"/>
  <c r="Q326"/>
  <c r="R321"/>
  <c r="I321"/>
  <c r="J321"/>
  <c r="L321"/>
  <c r="R316"/>
  <c r="Q316"/>
  <c r="I316"/>
  <c r="J316"/>
  <c r="L316"/>
  <c r="R311"/>
  <c r="I311"/>
  <c r="Q311"/>
  <c r="R306"/>
  <c r="I306"/>
  <c r="Q306"/>
  <c r="R301"/>
  <c r="I301"/>
  <c r="J301"/>
  <c r="L301"/>
  <c r="R296"/>
  <c r="Q296"/>
  <c r="I296"/>
  <c r="J296"/>
  <c r="L296"/>
  <c r="R291"/>
  <c r="Q291"/>
  <c r="I291"/>
  <c r="J291"/>
  <c r="L291"/>
  <c r="R286"/>
  <c r="I286"/>
  <c r="J286"/>
  <c r="L286"/>
  <c r="R281"/>
  <c r="I281"/>
  <c r="Q281"/>
  <c r="R276"/>
  <c r="I276"/>
  <c r="Q276"/>
  <c r="R271"/>
  <c r="Q271"/>
  <c r="I271"/>
  <c r="J271"/>
  <c r="L271"/>
  <c r="R266"/>
  <c r="R356"/>
  <c r="I266"/>
  <c r="Q266"/>
  <c r="R258"/>
  <c r="R263"/>
  <c r="I258"/>
  <c r="J258"/>
  <c r="L258"/>
  <c r="L263"/>
  <c r="R250"/>
  <c r="I250"/>
  <c r="Q250"/>
  <c r="R245"/>
  <c r="I245"/>
  <c r="Q245"/>
  <c r="R240"/>
  <c r="I240"/>
  <c r="Q240"/>
  <c r="R235"/>
  <c r="I235"/>
  <c r="Q235"/>
  <c r="R230"/>
  <c r="I230"/>
  <c r="J230"/>
  <c r="L230"/>
  <c r="R225"/>
  <c r="I225"/>
  <c r="Q225"/>
  <c r="R220"/>
  <c r="I220"/>
  <c r="J220"/>
  <c r="L220"/>
  <c r="R215"/>
  <c r="I215"/>
  <c r="Q215"/>
  <c r="R210"/>
  <c r="I210"/>
  <c r="J210"/>
  <c r="L210"/>
  <c r="R205"/>
  <c r="I205"/>
  <c r="J205"/>
  <c r="L205"/>
  <c r="R200"/>
  <c r="I200"/>
  <c r="Q200"/>
  <c r="R195"/>
  <c r="I195"/>
  <c r="Q195"/>
  <c r="R190"/>
  <c r="Q190"/>
  <c r="I190"/>
  <c r="J190"/>
  <c r="L190"/>
  <c r="R185"/>
  <c r="I185"/>
  <c r="Q185"/>
  <c r="R180"/>
  <c r="Q180"/>
  <c r="I180"/>
  <c r="J180"/>
  <c r="L180"/>
  <c r="R175"/>
  <c r="R255"/>
  <c r="I175"/>
  <c r="J175"/>
  <c r="R167"/>
  <c r="I167"/>
  <c r="J167"/>
  <c r="L167"/>
  <c r="R162"/>
  <c r="R172"/>
  <c r="Q162"/>
  <c r="I162"/>
  <c r="J162"/>
  <c r="H173"/>
  <c r="K22"/>
  <c r="R154"/>
  <c r="Q154"/>
  <c r="I154"/>
  <c r="J154"/>
  <c r="L154"/>
  <c r="R149"/>
  <c r="I149"/>
  <c r="Q149"/>
  <c r="R144"/>
  <c r="I144"/>
  <c r="J144"/>
  <c r="L144"/>
  <c r="R139"/>
  <c r="Q139"/>
  <c r="I139"/>
  <c r="J139"/>
  <c r="L139"/>
  <c r="R134"/>
  <c r="I134"/>
  <c r="Q134"/>
  <c r="R129"/>
  <c r="I129"/>
  <c r="Q129"/>
  <c r="R124"/>
  <c r="I124"/>
  <c r="J124"/>
  <c r="L124"/>
  <c r="R119"/>
  <c r="I119"/>
  <c r="Q119"/>
  <c r="R114"/>
  <c r="I114"/>
  <c r="J114"/>
  <c r="L114"/>
  <c r="R109"/>
  <c r="I109"/>
  <c r="Q109"/>
  <c r="R104"/>
  <c r="I104"/>
  <c r="Q104"/>
  <c r="R99"/>
  <c r="I99"/>
  <c r="J99"/>
  <c r="L99"/>
  <c r="R94"/>
  <c r="I94"/>
  <c r="Q94"/>
  <c r="R89"/>
  <c r="I89"/>
  <c r="J89"/>
  <c r="L89"/>
  <c r="R84"/>
  <c r="I84"/>
  <c r="J84"/>
  <c r="L84"/>
  <c r="R79"/>
  <c r="I79"/>
  <c r="J79"/>
  <c r="L79"/>
  <c r="R74"/>
  <c r="I74"/>
  <c r="Q74"/>
  <c r="R69"/>
  <c r="I69"/>
  <c r="Q69"/>
  <c r="R64"/>
  <c r="I64"/>
  <c r="J64"/>
  <c r="L64"/>
  <c r="R59"/>
  <c r="R159"/>
  <c r="I59"/>
  <c r="Q59"/>
  <c r="R51"/>
  <c r="I51"/>
  <c r="J51"/>
  <c r="L51"/>
  <c r="R46"/>
  <c r="I46"/>
  <c r="J46"/>
  <c r="L46"/>
  <c r="R41"/>
  <c r="I41"/>
  <c r="J41"/>
  <c r="L41"/>
  <c r="R36"/>
  <c r="I36"/>
  <c r="Q36"/>
  <c r="R31"/>
  <c r="R56"/>
  <c r="I31"/>
  <c r="J31"/>
  <c r="A13"/>
  <c i="5" r="R86"/>
  <c r="Q86"/>
  <c r="I86"/>
  <c r="J86"/>
  <c r="L86"/>
  <c r="R81"/>
  <c r="I81"/>
  <c r="Q81"/>
  <c r="R76"/>
  <c r="I76"/>
  <c r="J76"/>
  <c r="L76"/>
  <c r="R71"/>
  <c r="I71"/>
  <c r="Q71"/>
  <c r="R66"/>
  <c r="I66"/>
  <c r="Q66"/>
  <c r="R61"/>
  <c r="Q61"/>
  <c r="I61"/>
  <c r="J61"/>
  <c r="L61"/>
  <c r="R56"/>
  <c r="I56"/>
  <c r="J56"/>
  <c r="L56"/>
  <c r="R51"/>
  <c r="I51"/>
  <c r="Q51"/>
  <c r="R46"/>
  <c r="I46"/>
  <c r="J46"/>
  <c r="L46"/>
  <c r="R41"/>
  <c r="I41"/>
  <c r="J41"/>
  <c r="L41"/>
  <c r="R36"/>
  <c r="I36"/>
  <c r="Q36"/>
  <c r="R31"/>
  <c r="I31"/>
  <c r="Q31"/>
  <c r="R26"/>
  <c r="R91"/>
  <c r="I26"/>
  <c r="Q26"/>
  <c r="A13"/>
  <c i="4" r="R26"/>
  <c r="R31"/>
  <c r="Q26"/>
  <c r="Q31"/>
  <c r="I26"/>
  <c r="J26"/>
  <c r="H32"/>
  <c r="J10"/>
  <c r="A13"/>
  <c i="3" r="R236"/>
  <c r="I236"/>
  <c r="Q236"/>
  <c r="R231"/>
  <c r="I231"/>
  <c r="J231"/>
  <c r="L231"/>
  <c r="R226"/>
  <c r="I226"/>
  <c r="Q226"/>
  <c r="R221"/>
  <c r="I221"/>
  <c r="Q221"/>
  <c r="R216"/>
  <c r="I216"/>
  <c r="J216"/>
  <c r="L216"/>
  <c r="R211"/>
  <c r="Q211"/>
  <c r="I211"/>
  <c r="J211"/>
  <c r="L211"/>
  <c r="R206"/>
  <c r="I206"/>
  <c r="J206"/>
  <c r="L206"/>
  <c r="R201"/>
  <c r="I201"/>
  <c r="J201"/>
  <c r="L201"/>
  <c r="R196"/>
  <c r="I196"/>
  <c r="Q196"/>
  <c r="R191"/>
  <c r="I191"/>
  <c r="J191"/>
  <c r="L191"/>
  <c r="R186"/>
  <c r="R241"/>
  <c r="Q186"/>
  <c r="I186"/>
  <c r="J186"/>
  <c r="R178"/>
  <c r="R183"/>
  <c r="I178"/>
  <c r="Q178"/>
  <c r="Q183"/>
  <c r="R170"/>
  <c r="I170"/>
  <c r="Q170"/>
  <c r="R165"/>
  <c r="I165"/>
  <c r="J165"/>
  <c r="L165"/>
  <c r="R160"/>
  <c r="I160"/>
  <c r="J160"/>
  <c r="L160"/>
  <c r="R155"/>
  <c r="I155"/>
  <c r="Q155"/>
  <c r="R150"/>
  <c r="Q150"/>
  <c r="I150"/>
  <c r="J150"/>
  <c r="L150"/>
  <c r="R145"/>
  <c r="I145"/>
  <c r="J145"/>
  <c r="L145"/>
  <c r="R140"/>
  <c r="I140"/>
  <c r="Q140"/>
  <c r="R135"/>
  <c r="R175"/>
  <c r="I135"/>
  <c r="Q135"/>
  <c r="R127"/>
  <c r="I127"/>
  <c r="J127"/>
  <c r="L127"/>
  <c r="R122"/>
  <c r="R132"/>
  <c r="I122"/>
  <c r="Q122"/>
  <c r="R114"/>
  <c r="I114"/>
  <c r="J114"/>
  <c r="L114"/>
  <c r="R109"/>
  <c r="I109"/>
  <c r="J109"/>
  <c r="L109"/>
  <c r="R104"/>
  <c r="I104"/>
  <c r="Q104"/>
  <c r="R99"/>
  <c r="I99"/>
  <c r="J99"/>
  <c r="L99"/>
  <c r="R94"/>
  <c r="I94"/>
  <c r="J94"/>
  <c r="L94"/>
  <c r="R89"/>
  <c r="Q89"/>
  <c r="I89"/>
  <c r="J89"/>
  <c r="L89"/>
  <c r="R84"/>
  <c r="I84"/>
  <c r="J84"/>
  <c r="L84"/>
  <c r="R79"/>
  <c r="I79"/>
  <c r="J79"/>
  <c r="L79"/>
  <c r="R74"/>
  <c r="I74"/>
  <c r="Q74"/>
  <c r="R69"/>
  <c r="I69"/>
  <c r="Q69"/>
  <c r="R64"/>
  <c r="I64"/>
  <c r="J64"/>
  <c r="L64"/>
  <c r="R59"/>
  <c r="I59"/>
  <c r="J59"/>
  <c r="L59"/>
  <c r="R54"/>
  <c r="R119"/>
  <c r="I54"/>
  <c r="J54"/>
  <c r="R46"/>
  <c r="I46"/>
  <c r="Q46"/>
  <c r="R41"/>
  <c r="I41"/>
  <c r="Q41"/>
  <c r="R36"/>
  <c r="I36"/>
  <c r="J36"/>
  <c r="L36"/>
  <c r="R31"/>
  <c r="R51"/>
  <c r="I31"/>
  <c r="J31"/>
  <c r="L31"/>
  <c r="A13"/>
  <c i="2" r="R71"/>
  <c r="I71"/>
  <c r="J71"/>
  <c r="L71"/>
  <c r="R66"/>
  <c r="I66"/>
  <c r="J66"/>
  <c r="L66"/>
  <c r="R61"/>
  <c r="I61"/>
  <c r="Q61"/>
  <c r="R56"/>
  <c r="I56"/>
  <c r="Q56"/>
  <c r="R51"/>
  <c r="I51"/>
  <c r="Q51"/>
  <c r="R46"/>
  <c r="I46"/>
  <c r="J46"/>
  <c r="L46"/>
  <c r="R41"/>
  <c r="I41"/>
  <c r="J41"/>
  <c r="L41"/>
  <c r="R36"/>
  <c r="I36"/>
  <c r="Q36"/>
  <c r="R31"/>
  <c r="I31"/>
  <c r="J31"/>
  <c r="L31"/>
  <c r="R26"/>
  <c r="R76"/>
  <c r="I26"/>
  <c r="Q26"/>
  <c r="A13"/>
  <c i="3" l="1" r="J221"/>
  <c r="L221"/>
  <c i="4" r="K20"/>
  <c r="Q11"/>
  <c r="S11"/>
  <c i="1" r="S23"/>
  <c i="4" r="H31"/>
  <c i="5" r="Q41"/>
  <c r="Q91"/>
  <c r="J66"/>
  <c r="L66"/>
  <c r="Q76"/>
  <c r="J81"/>
  <c r="L81"/>
  <c i="6" r="J59"/>
  <c r="Q64"/>
  <c r="Q159"/>
  <c r="J69"/>
  <c r="L69"/>
  <c r="Q89"/>
  <c r="J94"/>
  <c r="L94"/>
  <c r="J109"/>
  <c r="L109"/>
  <c r="J119"/>
  <c r="L119"/>
  <c r="Q124"/>
  <c r="J129"/>
  <c r="L129"/>
  <c r="J134"/>
  <c r="L134"/>
  <c r="Q144"/>
  <c r="J149"/>
  <c r="L149"/>
  <c r="L175"/>
  <c r="Q205"/>
  <c r="J215"/>
  <c r="L215"/>
  <c r="Q220"/>
  <c r="J225"/>
  <c r="L225"/>
  <c r="Q230"/>
  <c r="J235"/>
  <c r="L235"/>
  <c r="J240"/>
  <c r="L240"/>
  <c r="J245"/>
  <c r="L245"/>
  <c r="L264"/>
  <c r="L24"/>
  <c r="J306"/>
  <c r="L306"/>
  <c r="Q321"/>
  <c r="Q351"/>
  <c i="8" r="L29"/>
  <c r="L35"/>
  <c r="Q52"/>
  <c r="Q62"/>
  <c r="Q65"/>
  <c r="J75"/>
  <c r="L75"/>
  <c r="J98"/>
  <c r="L98"/>
  <c r="Q103"/>
  <c r="Q133"/>
  <c i="9" r="L38"/>
  <c r="L59"/>
  <c r="L21"/>
  <c r="Q53"/>
  <c r="J61"/>
  <c r="L61"/>
  <c r="Q66"/>
  <c r="Q76"/>
  <c r="J71"/>
  <c r="L71"/>
  <c r="Q79"/>
  <c r="Q89"/>
  <c r="J94"/>
  <c r="L94"/>
  <c r="Q119"/>
  <c r="Q139"/>
  <c r="J154"/>
  <c r="L154"/>
  <c r="Q159"/>
  <c r="H183"/>
  <c r="K24"/>
  <c i="10" r="Q53"/>
  <c r="J58"/>
  <c r="L58"/>
  <c r="Q86"/>
  <c r="J91"/>
  <c r="L91"/>
  <c r="J109"/>
  <c r="L109"/>
  <c r="L130"/>
  <c r="L23"/>
  <c r="Q119"/>
  <c r="Q137"/>
  <c r="Q142"/>
  <c i="11" r="J33"/>
  <c r="L33"/>
  <c r="J38"/>
  <c r="L38"/>
  <c r="J43"/>
  <c r="L43"/>
  <c r="Q58"/>
  <c r="Q183"/>
  <c r="J63"/>
  <c r="L63"/>
  <c r="J68"/>
  <c r="L68"/>
  <c r="J78"/>
  <c r="L78"/>
  <c r="Q118"/>
  <c r="J123"/>
  <c r="L123"/>
  <c r="J128"/>
  <c r="L128"/>
  <c r="J143"/>
  <c r="L143"/>
  <c r="J148"/>
  <c r="L148"/>
  <c r="Q158"/>
  <c r="J163"/>
  <c r="L163"/>
  <c r="Q173"/>
  <c r="J201"/>
  <c r="L201"/>
  <c r="J241"/>
  <c r="L241"/>
  <c r="J271"/>
  <c r="L271"/>
  <c r="J276"/>
  <c r="L276"/>
  <c r="J281"/>
  <c r="L281"/>
  <c i="12" r="Q28"/>
  <c r="J38"/>
  <c r="L38"/>
  <c r="J43"/>
  <c r="L43"/>
  <c r="J161"/>
  <c r="L161"/>
  <c i="2" r="J26"/>
  <c r="L26"/>
  <c r="Q41"/>
  <c r="J51"/>
  <c r="L51"/>
  <c r="Q71"/>
  <c i="3" r="Q31"/>
  <c r="J41"/>
  <c r="L41"/>
  <c r="L51"/>
  <c r="Q114"/>
  <c r="Q127"/>
  <c r="Q132"/>
  <c r="J140"/>
  <c r="L140"/>
  <c r="Q145"/>
  <c r="Q175"/>
  <c r="J170"/>
  <c r="L170"/>
  <c r="L186"/>
  <c r="Q206"/>
  <c r="Q216"/>
  <c r="Q231"/>
  <c r="J236"/>
  <c r="L236"/>
  <c i="5" r="Q46"/>
  <c r="J51"/>
  <c r="L51"/>
  <c r="Q56"/>
  <c r="J71"/>
  <c r="L71"/>
  <c i="6" r="Q31"/>
  <c r="J36"/>
  <c r="L36"/>
  <c r="Q41"/>
  <c r="Q46"/>
  <c r="Q84"/>
  <c r="J200"/>
  <c r="L200"/>
  <c r="Q210"/>
  <c r="J250"/>
  <c r="L250"/>
  <c r="Q258"/>
  <c r="Q263"/>
  <c r="H264"/>
  <c r="K24"/>
  <c r="Q301"/>
  <c r="J311"/>
  <c r="L311"/>
  <c r="J326"/>
  <c r="L326"/>
  <c r="Q331"/>
  <c r="J341"/>
  <c r="L341"/>
  <c r="J346"/>
  <c r="L346"/>
  <c i="8" r="Q29"/>
  <c r="Q34"/>
  <c r="H34"/>
  <c r="J37"/>
  <c r="H63"/>
  <c r="K21"/>
  <c r="J42"/>
  <c r="L42"/>
  <c r="J47"/>
  <c r="L47"/>
  <c r="Q80"/>
  <c r="Q85"/>
  <c r="Q90"/>
  <c r="Q108"/>
  <c r="J113"/>
  <c r="L113"/>
  <c r="J128"/>
  <c r="L128"/>
  <c i="9" r="H58"/>
  <c r="J99"/>
  <c r="L99"/>
  <c r="J109"/>
  <c r="L109"/>
  <c r="J114"/>
  <c r="L114"/>
  <c r="J149"/>
  <c r="L149"/>
  <c r="Q164"/>
  <c r="J169"/>
  <c r="L169"/>
  <c r="Q177"/>
  <c r="Q182"/>
  <c i="10" r="J38"/>
  <c r="L38"/>
  <c r="L64"/>
  <c r="L21"/>
  <c r="J66"/>
  <c r="J124"/>
  <c r="L124"/>
  <c r="J132"/>
  <c r="L132"/>
  <c r="L143"/>
  <c r="L24"/>
  <c i="11" r="J28"/>
  <c r="J48"/>
  <c r="L48"/>
  <c r="Q103"/>
  <c r="J108"/>
  <c r="L108"/>
  <c r="J133"/>
  <c r="L133"/>
  <c r="J153"/>
  <c r="L153"/>
  <c r="Q186"/>
  <c r="Q196"/>
  <c r="J211"/>
  <c r="L211"/>
  <c r="Q221"/>
  <c r="Q246"/>
  <c r="J251"/>
  <c r="L251"/>
  <c r="Q256"/>
  <c r="Q316"/>
  <c r="J329"/>
  <c r="L329"/>
  <c r="L335"/>
  <c r="L22"/>
  <c i="12" r="J68"/>
  <c r="L68"/>
  <c r="J73"/>
  <c r="L73"/>
  <c r="L121"/>
  <c r="J206"/>
  <c r="L206"/>
  <c r="Q221"/>
  <c r="J281"/>
  <c r="L281"/>
  <c r="J296"/>
  <c r="L296"/>
  <c r="J301"/>
  <c r="L301"/>
  <c r="Q311"/>
  <c r="J346"/>
  <c r="L346"/>
  <c r="L384"/>
  <c r="Q394"/>
  <c i="13" r="J53"/>
  <c r="L53"/>
  <c r="Q58"/>
  <c r="J83"/>
  <c r="L83"/>
  <c r="J103"/>
  <c r="L103"/>
  <c r="J128"/>
  <c r="L128"/>
  <c r="J176"/>
  <c r="L176"/>
  <c r="Q244"/>
  <c r="Q284"/>
  <c i="2" r="Q31"/>
  <c r="Q76"/>
  <c r="J56"/>
  <c r="L56"/>
  <c i="3" r="Q36"/>
  <c r="J46"/>
  <c r="L46"/>
  <c r="H52"/>
  <c r="K20"/>
  <c r="Q54"/>
  <c r="Q64"/>
  <c r="J69"/>
  <c r="L69"/>
  <c r="J74"/>
  <c r="L74"/>
  <c r="Q84"/>
  <c r="J104"/>
  <c r="L104"/>
  <c r="Q109"/>
  <c r="J122"/>
  <c r="H133"/>
  <c r="K22"/>
  <c r="J178"/>
  <c r="L178"/>
  <c r="L184"/>
  <c r="L24"/>
  <c r="Q201"/>
  <c i="4" r="L26"/>
  <c r="L31"/>
  <c r="J31"/>
  <c r="J32"/>
  <c i="5" r="J31"/>
  <c r="L31"/>
  <c r="J36"/>
  <c r="L36"/>
  <c i="6" r="J74"/>
  <c r="L74"/>
  <c r="Q79"/>
  <c r="Q99"/>
  <c r="J104"/>
  <c r="L104"/>
  <c r="Q114"/>
  <c r="Q175"/>
  <c r="Q255"/>
  <c r="J276"/>
  <c r="L276"/>
  <c r="J281"/>
  <c r="L281"/>
  <c r="Q286"/>
  <c r="Q356"/>
  <c r="J336"/>
  <c r="L336"/>
  <c i="7" r="J26"/>
  <c r="H31"/>
  <c i="9" r="Q38"/>
  <c r="Q58"/>
  <c r="Q43"/>
  <c r="L79"/>
  <c r="J84"/>
  <c r="L84"/>
  <c r="Q134"/>
  <c r="L177"/>
  <c r="L183"/>
  <c r="L24"/>
  <c i="10" r="Q43"/>
  <c r="Q63"/>
  <c r="Q48"/>
  <c r="J76"/>
  <c r="L76"/>
  <c r="J81"/>
  <c r="L81"/>
  <c r="Q104"/>
  <c r="L129"/>
  <c i="11" r="Q83"/>
  <c r="J113"/>
  <c r="L113"/>
  <c r="J216"/>
  <c r="L216"/>
  <c r="Q266"/>
  <c r="Q286"/>
  <c r="Q291"/>
  <c r="J296"/>
  <c r="L296"/>
  <c r="Q301"/>
  <c r="L334"/>
  <c i="12" r="Q48"/>
  <c r="J53"/>
  <c r="L53"/>
  <c r="Q58"/>
  <c r="Q63"/>
  <c r="J78"/>
  <c r="L78"/>
  <c r="J83"/>
  <c r="L83"/>
  <c r="Q88"/>
  <c r="J93"/>
  <c r="L93"/>
  <c r="J98"/>
  <c r="L98"/>
  <c r="Q103"/>
  <c r="Q113"/>
  <c r="H119"/>
  <c r="K20"/>
  <c r="Q151"/>
  <c r="J181"/>
  <c r="L181"/>
  <c r="J201"/>
  <c r="L201"/>
  <c r="Q211"/>
  <c r="Q226"/>
  <c r="Q231"/>
  <c r="J261"/>
  <c r="L261"/>
  <c r="Q266"/>
  <c r="J271"/>
  <c r="L271"/>
  <c r="Q276"/>
  <c r="Q286"/>
  <c r="J291"/>
  <c r="L291"/>
  <c r="Q306"/>
  <c r="J316"/>
  <c r="L316"/>
  <c r="Q321"/>
  <c r="J331"/>
  <c r="L331"/>
  <c r="Q336"/>
  <c r="Q341"/>
  <c r="J356"/>
  <c r="L356"/>
  <c r="Q361"/>
  <c r="J376"/>
  <c r="L376"/>
  <c r="Q399"/>
  <c r="Q419"/>
  <c i="13" r="L28"/>
  <c r="J33"/>
  <c r="L33"/>
  <c r="J48"/>
  <c r="L48"/>
  <c r="J73"/>
  <c r="L73"/>
  <c r="Q88"/>
  <c r="J98"/>
  <c r="L98"/>
  <c r="Q133"/>
  <c r="Q156"/>
  <c r="Q166"/>
  <c r="J171"/>
  <c r="L171"/>
  <c r="J181"/>
  <c r="L181"/>
  <c r="Q186"/>
  <c r="J191"/>
  <c r="L191"/>
  <c r="Q204"/>
  <c r="J214"/>
  <c r="L214"/>
  <c r="J219"/>
  <c r="L219"/>
  <c r="Q249"/>
  <c r="J259"/>
  <c r="L259"/>
  <c r="Q294"/>
  <c r="Q299"/>
  <c r="Q324"/>
  <c r="Q329"/>
  <c r="J344"/>
  <c r="L344"/>
  <c i="2" r="J36"/>
  <c r="L36"/>
  <c r="Q66"/>
  <c i="3" r="L52"/>
  <c r="L20"/>
  <c r="Q59"/>
  <c r="Q94"/>
  <c r="Q99"/>
  <c r="J155"/>
  <c r="L155"/>
  <c r="Q160"/>
  <c r="Q165"/>
  <c r="J196"/>
  <c r="L196"/>
  <c i="6" r="L31"/>
  <c r="L56"/>
  <c r="Q51"/>
  <c r="L162"/>
  <c r="L172"/>
  <c r="J172"/>
  <c r="J173"/>
  <c r="H172"/>
  <c r="J185"/>
  <c r="L185"/>
  <c r="H263"/>
  <c r="J263"/>
  <c r="J264"/>
  <c r="J266"/>
  <c r="H357"/>
  <c r="K25"/>
  <c i="8" r="L65"/>
  <c r="J70"/>
  <c r="L70"/>
  <c r="H95"/>
  <c r="J123"/>
  <c r="L123"/>
  <c i="9" r="J30"/>
  <c r="H36"/>
  <c i="10" r="J30"/>
  <c r="L30"/>
  <c r="L35"/>
  <c r="Q99"/>
  <c r="Q129"/>
  <c i="11" r="J53"/>
  <c r="L53"/>
  <c r="J98"/>
  <c r="L98"/>
  <c r="J206"/>
  <c r="L206"/>
  <c r="Q231"/>
  <c r="J236"/>
  <c r="L236"/>
  <c r="J311"/>
  <c r="L311"/>
  <c i="12" r="L28"/>
  <c r="L119"/>
  <c r="L20"/>
  <c r="Q108"/>
  <c r="Q131"/>
  <c r="Q381"/>
  <c r="J146"/>
  <c r="L146"/>
  <c r="Q166"/>
  <c r="J171"/>
  <c r="L171"/>
  <c r="Q176"/>
  <c r="Q186"/>
  <c r="J191"/>
  <c r="L191"/>
  <c r="J216"/>
  <c r="L216"/>
  <c r="J241"/>
  <c r="L241"/>
  <c r="J256"/>
  <c r="L256"/>
  <c r="J326"/>
  <c r="L326"/>
  <c r="J351"/>
  <c r="L351"/>
  <c r="Q366"/>
  <c r="Q384"/>
  <c r="Q429"/>
  <c r="J389"/>
  <c r="L389"/>
  <c r="Q409"/>
  <c r="J414"/>
  <c r="L414"/>
  <c r="Q424"/>
  <c i="13" r="Q28"/>
  <c r="J63"/>
  <c r="L63"/>
  <c r="Q78"/>
  <c r="Q93"/>
  <c r="Q113"/>
  <c r="J123"/>
  <c r="L123"/>
  <c r="Q138"/>
  <c r="J146"/>
  <c r="L146"/>
  <c r="L201"/>
  <c r="Q151"/>
  <c r="Q201"/>
  <c r="J209"/>
  <c r="L209"/>
  <c r="L350"/>
  <c r="L22"/>
  <c r="J224"/>
  <c r="L224"/>
  <c r="J234"/>
  <c r="L234"/>
  <c r="J239"/>
  <c r="L239"/>
  <c r="Q264"/>
  <c r="Q274"/>
  <c r="Q289"/>
  <c r="J304"/>
  <c r="L304"/>
  <c r="J319"/>
  <c r="L319"/>
  <c r="J334"/>
  <c r="L334"/>
  <c r="Q339"/>
  <c r="H349"/>
  <c i="1" r="D23"/>
  <c i="2" r="Q46"/>
  <c r="J61"/>
  <c r="L61"/>
  <c i="3" r="L54"/>
  <c r="L119"/>
  <c r="J119"/>
  <c r="J120"/>
  <c r="Q79"/>
  <c r="H119"/>
  <c r="J135"/>
  <c r="H175"/>
  <c r="Q191"/>
  <c r="Q241"/>
  <c r="J226"/>
  <c r="L226"/>
  <c i="5" r="J26"/>
  <c r="H91"/>
  <c i="6" r="H56"/>
  <c r="Q167"/>
  <c r="Q172"/>
  <c r="S172"/>
  <c r="S22"/>
  <c r="J195"/>
  <c r="L195"/>
  <c i="9" r="J129"/>
  <c r="L129"/>
  <c r="J144"/>
  <c r="L144"/>
  <c i="10" r="Q71"/>
  <c r="Q96"/>
  <c i="11" r="J168"/>
  <c r="L168"/>
  <c r="L186"/>
  <c r="L322"/>
  <c r="L21"/>
  <c r="J191"/>
  <c r="L191"/>
  <c r="Q226"/>
  <c i="12" r="H381"/>
  <c r="J404"/>
  <c r="L404"/>
  <c i="13" r="Q68"/>
  <c r="H143"/>
  <c r="Q196"/>
  <c r="L349"/>
  <c r="J349"/>
  <c r="J350"/>
  <c i="6" r="H255"/>
  <c i="3" l="1" r="L242"/>
  <c r="L25"/>
  <c r="Q51"/>
  <c i="8" r="L134"/>
  <c r="L23"/>
  <c i="13" r="Q143"/>
  <c i="12" r="L429"/>
  <c r="L382"/>
  <c r="L21"/>
  <c i="11" r="H183"/>
  <c i="2" r="L77"/>
  <c r="J11"/>
  <c i="1" r="F21"/>
  <c i="6" r="J56"/>
  <c r="J57"/>
  <c i="12" r="Q118"/>
  <c i="8" r="Q95"/>
  <c i="6" r="L256"/>
  <c r="L23"/>
  <c i="9" r="L174"/>
  <c i="10" r="H97"/>
  <c r="K22"/>
  <c i="6" r="S263"/>
  <c r="S24"/>
  <c r="Q56"/>
  <c r="S56"/>
  <c r="S20"/>
  <c i="9" r="L77"/>
  <c r="L22"/>
  <c i="13" r="Q349"/>
  <c r="S349"/>
  <c r="S22"/>
  <c r="L144"/>
  <c i="3" r="Q119"/>
  <c r="S119"/>
  <c r="S21"/>
  <c i="11" r="Q321"/>
  <c i="8" r="L95"/>
  <c r="J95"/>
  <c r="J96"/>
  <c i="9" r="Q174"/>
  <c i="6" r="H159"/>
  <c i="11" r="H321"/>
  <c i="9" r="H174"/>
  <c i="12" r="H430"/>
  <c r="K22"/>
  <c i="3" r="H51"/>
  <c r="J51"/>
  <c r="J52"/>
  <c i="13" r="H144"/>
  <c i="12" r="H382"/>
  <c r="K21"/>
  <c i="6" r="H256"/>
  <c r="K23"/>
  <c i="3" r="H242"/>
  <c r="K25"/>
  <c i="9" r="H175"/>
  <c r="K23"/>
  <c i="4" r="S31"/>
  <c r="S20"/>
  <c i="13" r="H350"/>
  <c r="K22"/>
  <c i="3" r="H120"/>
  <c r="K21"/>
  <c i="12" r="H118"/>
  <c i="10" r="H129"/>
  <c r="J129"/>
  <c r="J130"/>
  <c r="H130"/>
  <c r="K23"/>
  <c i="11" r="H334"/>
  <c r="J334"/>
  <c r="J335"/>
  <c r="H335"/>
  <c r="K22"/>
  <c i="3" r="H241"/>
  <c i="8" r="H96"/>
  <c r="K22"/>
  <c i="11" r="H322"/>
  <c r="K21"/>
  <c i="12" r="H429"/>
  <c i="6" r="H57"/>
  <c r="K20"/>
  <c i="3" r="H176"/>
  <c r="K23"/>
  <c r="L183"/>
  <c i="4" r="L32"/>
  <c r="L20"/>
  <c i="6" r="L255"/>
  <c r="J255"/>
  <c r="J256"/>
  <c i="8" r="L133"/>
  <c i="9" r="K20"/>
  <c r="H35"/>
  <c r="L58"/>
  <c r="J58"/>
  <c r="J59"/>
  <c r="H77"/>
  <c r="K22"/>
  <c i="10" r="H35"/>
  <c r="J35"/>
  <c r="H36"/>
  <c r="K20"/>
  <c r="H142"/>
  <c r="H143"/>
  <c r="K24"/>
  <c i="11" r="L28"/>
  <c r="L184"/>
  <c r="L20"/>
  <c i="12" r="J10"/>
  <c i="2" r="H76"/>
  <c i="3" r="H183"/>
  <c r="H184"/>
  <c r="K24"/>
  <c r="L241"/>
  <c r="J241"/>
  <c r="J242"/>
  <c i="6" r="H160"/>
  <c r="K21"/>
  <c r="L173"/>
  <c r="L22"/>
  <c i="7" r="H32"/>
  <c r="J10"/>
  <c i="1" r="D27"/>
  <c i="8" r="L20"/>
  <c r="L34"/>
  <c r="J34"/>
  <c r="J35"/>
  <c r="L37"/>
  <c r="L63"/>
  <c r="L21"/>
  <c r="L96"/>
  <c r="L22"/>
  <c r="H133"/>
  <c i="12" r="L118"/>
  <c r="J118"/>
  <c r="L381"/>
  <c r="J381"/>
  <c r="J382"/>
  <c i="13" r="H202"/>
  <c r="K21"/>
  <c i="3" r="H132"/>
  <c i="6" r="H356"/>
  <c i="9" r="L76"/>
  <c r="L182"/>
  <c r="J182"/>
  <c r="J183"/>
  <c i="10" r="L36"/>
  <c r="L20"/>
  <c r="L63"/>
  <c r="H64"/>
  <c r="K21"/>
  <c r="L66"/>
  <c r="L97"/>
  <c r="L22"/>
  <c r="H96"/>
  <c i="11" r="H184"/>
  <c r="K20"/>
  <c r="L321"/>
  <c r="J321"/>
  <c r="J322"/>
  <c i="12" r="L430"/>
  <c r="L22"/>
  <c i="13" r="L143"/>
  <c r="J143"/>
  <c r="J144"/>
  <c r="H201"/>
  <c r="J201"/>
  <c r="J202"/>
  <c r="L202"/>
  <c r="L21"/>
  <c i="2" r="H77"/>
  <c r="K20"/>
  <c r="Q11"/>
  <c i="3" r="J10"/>
  <c r="L120"/>
  <c r="L21"/>
  <c r="L122"/>
  <c r="L133"/>
  <c r="L22"/>
  <c r="L135"/>
  <c r="L176"/>
  <c r="L23"/>
  <c i="4" r="R11"/>
  <c i="5" r="L26"/>
  <c r="L92"/>
  <c r="J11"/>
  <c i="1" r="F25"/>
  <c i="5" r="H92"/>
  <c r="J10"/>
  <c i="1" r="D25"/>
  <c i="6" r="L57"/>
  <c r="L20"/>
  <c r="L59"/>
  <c r="L159"/>
  <c r="J159"/>
  <c r="J160"/>
  <c i="8" r="H62"/>
  <c r="H134"/>
  <c r="K23"/>
  <c i="9" r="H76"/>
  <c i="10" r="H63"/>
  <c i="3" r="J11"/>
  <c i="1" r="F22"/>
  <c i="6" r="L266"/>
  <c r="L356"/>
  <c r="J356"/>
  <c r="J357"/>
  <c i="9" r="L175"/>
  <c r="L23"/>
  <c i="10" r="L142"/>
  <c r="J142"/>
  <c r="J143"/>
  <c i="2" r="L76"/>
  <c r="J76"/>
  <c r="R11"/>
  <c i="7" r="L26"/>
  <c r="L32"/>
  <c r="L20"/>
  <c i="9" r="L30"/>
  <c r="L36"/>
  <c r="L20"/>
  <c l="1" r="J174"/>
  <c r="J175"/>
  <c i="8" r="S95"/>
  <c r="S22"/>
  <c i="9" r="J76"/>
  <c r="J77"/>
  <c r="S174"/>
  <c r="S23"/>
  <c i="13" r="J10"/>
  <c i="11" r="S321"/>
  <c r="S21"/>
  <c i="13" r="J11"/>
  <c i="1" r="F33"/>
  <c i="12" r="J429"/>
  <c r="J430"/>
  <c i="10" r="J63"/>
  <c r="J64"/>
  <c i="8" r="J133"/>
  <c r="J134"/>
  <c i="12" r="S118"/>
  <c r="S20"/>
  <c i="13" r="S143"/>
  <c r="S20"/>
  <c i="12" r="R11"/>
  <c i="3" r="J183"/>
  <c r="J184"/>
  <c r="S51"/>
  <c r="S20"/>
  <c r="Q11"/>
  <c r="S11"/>
  <c i="1" r="S22"/>
  <c i="12" r="Q11"/>
  <c r="S11"/>
  <c i="1" r="S32"/>
  <c i="8" r="Q11"/>
  <c i="6" r="Q11"/>
  <c i="9" r="Q11"/>
  <c i="10" r="Q11"/>
  <c i="11" r="Q11"/>
  <c i="9" r="J10"/>
  <c i="1" r="D29"/>
  <c i="9" r="S182"/>
  <c r="S24"/>
  <c i="6" r="S356"/>
  <c r="S25"/>
  <c i="10" r="S142"/>
  <c r="S24"/>
  <c i="2" r="S76"/>
  <c r="S20"/>
  <c i="6" r="S255"/>
  <c r="S23"/>
  <c i="10" r="S129"/>
  <c r="S23"/>
  <c i="9" r="S58"/>
  <c r="S21"/>
  <c i="13" r="S201"/>
  <c r="S21"/>
  <c i="8" r="S34"/>
  <c r="S20"/>
  <c i="3" r="S241"/>
  <c r="S25"/>
  <c i="8" r="J10"/>
  <c r="S11"/>
  <c i="1" r="S28"/>
  <c i="12" r="S381"/>
  <c r="S21"/>
  <c r="J11"/>
  <c i="1" r="F32"/>
  <c i="6" r="S159"/>
  <c r="S21"/>
  <c i="8" r="J11"/>
  <c i="1" r="F28"/>
  <c i="5" r="L20"/>
  <c i="6" r="R11"/>
  <c r="L160"/>
  <c r="L21"/>
  <c i="10" r="S35"/>
  <c r="S20"/>
  <c i="7" r="J11"/>
  <c i="1" r="F27"/>
  <c i="8" r="L62"/>
  <c r="J62"/>
  <c r="J63"/>
  <c i="10" r="J10"/>
  <c r="S11"/>
  <c i="1" r="S30"/>
  <c i="10" r="J11"/>
  <c i="1" r="F30"/>
  <c i="10" r="L96"/>
  <c r="J96"/>
  <c r="J97"/>
  <c i="11" r="J11"/>
  <c i="1" r="F31"/>
  <c r="D22"/>
  <c i="2" r="L20"/>
  <c i="4" r="J11"/>
  <c i="1" r="F23"/>
  <c r="F20"/>
  <c i="7" r="K20"/>
  <c r="Q11"/>
  <c r="L31"/>
  <c r="J31"/>
  <c r="J32"/>
  <c i="10" r="J36"/>
  <c i="11" r="J10"/>
  <c r="S11"/>
  <c i="1" r="S31"/>
  <c i="3" r="L175"/>
  <c r="J175"/>
  <c r="J176"/>
  <c i="5" r="K20"/>
  <c r="Q11"/>
  <c r="S11"/>
  <c i="1" r="S25"/>
  <c i="5" r="L91"/>
  <c r="J91"/>
  <c r="J92"/>
  <c i="6" r="L357"/>
  <c r="L25"/>
  <c i="7" r="S11"/>
  <c i="1" r="S27"/>
  <c i="9" r="J11"/>
  <c i="1" r="F29"/>
  <c i="11" r="S334"/>
  <c r="S22"/>
  <c i="1" r="D32"/>
  <c i="2" r="J10"/>
  <c i="1" r="D21"/>
  <c r="D20"/>
  <c i="3" r="R11"/>
  <c r="L132"/>
  <c r="J132"/>
  <c r="J133"/>
  <c i="9" r="L35"/>
  <c r="J35"/>
  <c r="R11"/>
  <c i="12" r="J119"/>
  <c i="13" r="R11"/>
  <c r="K20"/>
  <c r="Q11"/>
  <c i="2" r="J77"/>
  <c i="11" r="L183"/>
  <c r="J183"/>
  <c r="J184"/>
  <c i="13" r="L20"/>
  <c i="6" r="J10"/>
  <c i="1" r="D26"/>
  <c i="13" l="1" r="S11"/>
  <c i="1" r="S33"/>
  <c i="6" r="J11"/>
  <c i="1" r="F26"/>
  <c r="F24"/>
  <c r="F13"/>
  <c i="10" r="R11"/>
  <c i="8" r="R11"/>
  <c r="S62"/>
  <c r="S21"/>
  <c i="7" r="S31"/>
  <c r="S20"/>
  <c i="3" r="S183"/>
  <c r="S24"/>
  <c i="11" r="S183"/>
  <c r="S20"/>
  <c i="5" r="S91"/>
  <c r="S20"/>
  <c i="1" r="D28"/>
  <c r="D24"/>
  <c r="F11"/>
  <c r="D31"/>
  <c i="2" r="S11"/>
  <c i="1" r="S21"/>
  <c i="3" r="S175"/>
  <c r="S23"/>
  <c i="12" r="S429"/>
  <c r="S22"/>
  <c i="9" r="S76"/>
  <c r="S22"/>
  <c i="3" r="S132"/>
  <c r="S22"/>
  <c i="6" r="S11"/>
  <c i="1" r="S26"/>
  <c i="11" r="R11"/>
  <c i="9" r="S35"/>
  <c r="S20"/>
  <c i="8" r="S133"/>
  <c r="S23"/>
  <c i="1" r="D30"/>
  <c i="10" r="S63"/>
  <c r="S21"/>
  <c i="7" r="R11"/>
  <c i="10" r="S96"/>
  <c r="S22"/>
  <c i="9" r="S11"/>
  <c i="1" r="S29"/>
  <c i="9" r="J36"/>
  <c i="1" r="D33"/>
  <c i="5" r="R11"/>
</calcChain>
</file>

<file path=xl/sharedStrings.xml><?xml version="1.0" encoding="utf-8"?>
<sst xmlns="http://schemas.openxmlformats.org/spreadsheetml/2006/main">
  <si>
    <t>SOUHRNNÝ LIST STAVBY</t>
  </si>
  <si>
    <t>STAVBA</t>
  </si>
  <si>
    <t>TÚ_S_094 - III/211 4 Okružní křižovatka Plzeňská - Polní - Ke Kasárnům, Mariánské Lázně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</si>
  <si>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</si>
  <si>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</si>
  <si>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</si>
  <si>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</si>
  <si>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</si>
  <si>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</si>
  <si>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</si>
  <si>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</si>
  <si>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</si>
  <si>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</si>
  <si>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</si>
  <si>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</si>
  <si>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</si>
  <si>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</si>
  <si>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</si>
  <si>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</si>
  <si>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část KSÚS KK</t>
  </si>
  <si>
    <t xml:space="preserve">   └ 000.1 ꜛ</t>
  </si>
  <si>
    <t>Všeobecné a ostaní náklady - KSÚS KK</t>
  </si>
  <si>
    <t xml:space="preserve">   └ SO101 ꜛ</t>
  </si>
  <si>
    <t>Komunikace a zpevněné plochy - KSÚS KK</t>
  </si>
  <si>
    <t xml:space="preserve">   └ SO180.1 ꜛ</t>
  </si>
  <si>
    <t>Dopravně inženýrská opatření - KSÚS KK</t>
  </si>
  <si>
    <t>02</t>
  </si>
  <si>
    <t>část město Mariánské Lázně</t>
  </si>
  <si>
    <t xml:space="preserve">   └ 000.2 ꜛ</t>
  </si>
  <si>
    <t>Všeobecné a ostaní náklady - město Mariánské Lázně</t>
  </si>
  <si>
    <t xml:space="preserve">   └ SO102 ꜛ</t>
  </si>
  <si>
    <t>Komunikace a zpevněné plochy - město Mariánské Lázně</t>
  </si>
  <si>
    <t xml:space="preserve">   └ SO180.2 ꜛ</t>
  </si>
  <si>
    <t>Dopravně inženýrská opatření - město Mariánské Lázně</t>
  </si>
  <si>
    <t xml:space="preserve">   └ SO301 ꜛ</t>
  </si>
  <si>
    <t>Dešťová kanalizace</t>
  </si>
  <si>
    <t xml:space="preserve">   └ SO302 ꜛ</t>
  </si>
  <si>
    <t>Přeložka vodovodu</t>
  </si>
  <si>
    <t xml:space="preserve">   └ SO303 ꜛ</t>
  </si>
  <si>
    <t>Přeložka kanalizace</t>
  </si>
  <si>
    <t xml:space="preserve">   └ SO401 ꜛ</t>
  </si>
  <si>
    <t>Veřejné osvětlení</t>
  </si>
  <si>
    <t xml:space="preserve">   └ SO501 ꜛ</t>
  </si>
  <si>
    <t>GasNet - přeložka plynovodu</t>
  </si>
  <si>
    <t xml:space="preserve">   └ SO801 ꜛ</t>
  </si>
  <si>
    <t>Vegetační úpravy</t>
  </si>
  <si>
    <t>SOUPIS PRACÍ</t>
  </si>
  <si>
    <t xml:space="preserve">Objekt: </t>
  </si>
  <si>
    <t xml:space="preserve">Celková cena (bez DPH): </t>
  </si>
  <si>
    <t>000.1 - Všeobecné a ostaní náklady - KSÚS KK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</si>
  <si>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</si>
  <si>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</si>
  <si>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</si>
  <si>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</si>
  <si>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</si>
  <si>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</si>
  <si>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</si>
  <si>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</si>
  <si>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</si>
  <si>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</si>
  <si>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</si>
  <si>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</si>
  <si>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</si>
  <si>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</si>
  <si>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</si>
  <si>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</si>
  <si>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</si>
  <si>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</si>
  <si>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zajištění inženýrských sítí během realizace stavby dle požadavku správců_x000d_
- zajištění stavby proti škodě na okolních pozemcích a objektech</t>
  </si>
  <si>
    <t>výměra</t>
  </si>
  <si>
    <t>Vytýčení stávajících inženýrských sítí a jejich zajištění pro všechny stavební objekty vč. Případných sond pro zajištění polohy sítí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</si>
  <si>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</si>
  <si>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</si>
  <si>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</si>
  <si>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</si>
  <si>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</si>
  <si>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</si>
  <si>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provedení: 
- zaměření skutečného provedení stavby 
- zaměření skutečného stavu po dokončení stavby, vč. zákresu do katastrální mapy a její digitalizace, včetně předání a zanesení do digitální technické mapy Karlovarského kraje
- včetně formátů DWG či DGN (otevřené i uzavřené formáty)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</si>
  <si>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</si>
  <si>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</si>
  <si>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</si>
  <si>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- vytyčení všech podzemních sítí a jejich zajištění s protokolárním zápisem příslušných správců_x000d_
- určení přesné polohy podzemního vedení kopanými sondami</t>
  </si>
  <si>
    <t>zahrnuje veškeré náklady spojené s objednatelem požadovanými pracemi</t>
  </si>
  <si>
    <t>- veškerá nutná zaměření k realizaci díla (např. zaměření stavby před výstavbou a během výstavby, vytčení stavby, obvodu staveniště,...) a k uvedení stavby do užívání a předání dokončeného díla</t>
  </si>
  <si>
    <t>- zaměření vrstev pro určení kubatur sanací a pro určení kubatur konstrukčních vrstev a celkových plošných a délkových výměr</t>
  </si>
  <si>
    <t>02943</t>
  </si>
  <si>
    <t>OSTATNÍ POŽADAVKY - VYPRACOVÁNÍ RDS</t>
  </si>
  <si>
    <t>- realizační dokumentace stavby pro všechny objekty_x000d_
- havarijní a povodňový plán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</si>
  <si>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</si>
  <si>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</si>
  <si>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</si>
  <si>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</si>
  <si>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</si>
  <si>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- 50% KSÚS KK, 50% město ML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</si>
  <si>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</si>
  <si>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</si>
  <si>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</si>
  <si>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>- pasportizace nemovitostí v zájmovém území celé akce před zahájením a po dokončení prací, dopravního značení , vybavení komunikace - odvodnění příkopu, vodní tok, přilehlé pozemky, nemovitosti a objekty inženýrských sítí (v zájmovém prostoru)_x000d_
- projednání pasportizace provedené před zahájením prací_x000d_
- následně pasportizace po dokončení akce s projednáním a prokázáním stavů konstrukcí, objektů a pozemků před a po akci_x000d_
_x000d_
- 50% KSÚS KK, 50% město ML</t>
  </si>
  <si>
    <t>02991</t>
  </si>
  <si>
    <t>OSTATNÍ POŽADAVKY - INFORMAČNÍ TABULE</t>
  </si>
  <si>
    <t>KUS</t>
  </si>
  <si>
    <t>- dle údajů v zadávací dokumentaci, min. rozměr 2x1m_x000d_
_x000d_
- 50% KSÚS KK, 50% město ML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</si>
  <si>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</si>
  <si>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</si>
  <si>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</si>
  <si>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</si>
  <si>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</si>
  <si>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</si>
  <si>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</si>
  <si>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Komunikace a zpevněné plochy - KSÚS KK</t>
  </si>
  <si>
    <t>Zemní práce</t>
  </si>
  <si>
    <t>Základy</t>
  </si>
  <si>
    <t>Komunikace</t>
  </si>
  <si>
    <t>Potrubí</t>
  </si>
  <si>
    <t>Ostatní konstrukce a práce</t>
  </si>
  <si>
    <t>014102</t>
  </si>
  <si>
    <t>a</t>
  </si>
  <si>
    <t>POPLATKY ZA SKLÁDKU</t>
  </si>
  <si>
    <t>t</t>
  </si>
  <si>
    <t>- zemina</t>
  </si>
  <si>
    <t xml:space="preserve">odkop pro nové konstrukce_x000d_
viz položka 12373.a: 54,656*2 = 109,312000 =&gt; A _x000d_
viz položka 12110: (8,87/100*30)*2 = 5,322000 =&gt; B  (70% zpětné použití v rámci objektu SO 102)_x000d_
viz položka 13173: 3*2 = 6,000000 =&gt; C _x000d_
Celkem: A+B+C = 120,634000 =&gt; D</t>
  </si>
  <si>
    <t>zahrnuje veškeré poplatky provozovateli skládky související s uložením odpadu na skládce.</t>
  </si>
  <si>
    <t>b</t>
  </si>
  <si>
    <t>- zemina
- pro aktivní zónu - čerpáno se souhlasem TDI</t>
  </si>
  <si>
    <t>odkop pro aktivní zónu_x000d_
viz položka 12373.b: 1097,34*2 = 2194,680000 =&gt; A _x000d_
Celkem: A = 2194,680000 =&gt; B</t>
  </si>
  <si>
    <t>014112</t>
  </si>
  <si>
    <t>POPLATKY ZA SKLÁDKU TYP S-IO (INERTNÍ ODPAD)</t>
  </si>
  <si>
    <t>- suť</t>
  </si>
  <si>
    <t>nestmelené vrstvy_x000d_
viz položka 11332: 1201,564*2,2 = 2643,440800 =&gt; A _x000d_
stávající dlažba_x000d_
viz položka 11318: 0,832*2,4 = 1,996800 =&gt; B _x000d_
viz položka 96687: 1*0,5*2,4 = 1,200000 =&gt; C _x000d_
Celkem: A+B+C = 2646,637600 =&gt; D</t>
  </si>
  <si>
    <t>014122</t>
  </si>
  <si>
    <t>POPLATKY ZA SKLÁDKU TYP S-OO (OSTATNÍ ODPAD)</t>
  </si>
  <si>
    <t>- asfalt</t>
  </si>
  <si>
    <t>Asfaltové vrstvy_x000d_
viz položka 11313: 66,393*2,5 = 165,982500 =&gt; A _x000d_
Celkem: A = 165,982500 =&gt; B</t>
  </si>
  <si>
    <t>1 - Zemní práce</t>
  </si>
  <si>
    <t>11313</t>
  </si>
  <si>
    <t>ODSTRANĚNÍ KRYTU ZPEVNĚNÝCH PLOCH S ASFALTOVÝM POJIVEM</t>
  </si>
  <si>
    <t>M3</t>
  </si>
  <si>
    <t>- včetně naložení, odvozu a uložení na skládce _x000d_
- poplatek za uložení na skládku viz položka 014122_x000d_
- položka bude čerpána po odsouhlasení TDS</t>
  </si>
  <si>
    <t>střed OK_x000d_
pod novými pojezdovými kostkami 79,275*0,04 = 3,171000 =&gt; A _x000d_
pod novou komuniakcí 292,11*0,04 = 11,684400 =&gt; B _x000d_
severní větev_x000d_
pod novou komunikací 790,335*0,04 = 31,613400 =&gt; C _x000d_
jižní větev_x000d_
pod novou komuniakcí 498,12*0,04 = 19,924800 =&gt; D _x000d_
Celkem: A+B+C+D = 66,393600 =&gt; 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</si>
  <si>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</si>
  <si>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</si>
  <si>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</si>
  <si>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- včetně naložení, odvozu a očištění kostek - odvoz na místo určené investorem</t>
  </si>
  <si>
    <t>střed OK_x000d_
stávající komuniakce z kostek pod pojezdovými kostkami 19,95*0,1 = 1,995000 =&gt; A _x000d_
stávající komuniakce z kostek pod novou komunikací 138,81*0,1 = 13,881000 =&gt; B _x000d_
severní větev_x000d_
stávající komuniakce z kostek pod novou komunikací 11,655*0,1 = 1,165500 =&gt; C _x000d_
jižní větev_x000d_
stávající komuniakce z kostek pod novou komunikací 1,995*0,1 = 0,199500 =&gt; D _x000d_
Celkem: A+B+C+D = 17,241000 =&gt; E _x000d_
* kostky budou uloženy na investorem určené místo</t>
  </si>
  <si>
    <t>11318</t>
  </si>
  <si>
    <t>ODSTRANĚNÍ KRYTU ZPEVNĚNÝCH PLOCH Z DLAŽDIC</t>
  </si>
  <si>
    <t>- včetně naložení, odvozu a uložení na skládce _x000d_
- poplatek za uložení na skládku viz položka 014112</t>
  </si>
  <si>
    <t>severní větev_x000d_
stávající chodník pod novou komuniakcí 4,935*0,06 = 0,296100 =&gt; A _x000d_
jižní větev_x000d_
stávající chodník pod novou komunikací 8,925*0,06 = 0,535500 =&gt; B _x000d_
Celkem: A+B = 0,831600 =&gt; C</t>
  </si>
  <si>
    <t>11332</t>
  </si>
  <si>
    <t>ODSTRANĚNÍ PODKLADŮ ZPEVNĚNÝCH PLOCH Z KAMENIVA NESTMELENÉHO</t>
  </si>
  <si>
    <t>- včetně naložení, odvozu a uložení na skládce 
- poplatek za uložení na skládku viz položka 014112</t>
  </si>
  <si>
    <t>střed OK_x000d_
stávající komunikace pod pojezdovými kostkam- ŠD:90,6*0,22 = 19,932000 =&gt; A _x000d_
stávající komunikace pod pojezdovými kostkam- písčitá zemina s HTK do prům. 32 mm:90,6*0,07 = 6,342000 =&gt; B _x000d_
stávající komunikace pod pojezdovými kostkam- lomový kámen prosypaný jílovitou zeminou:90,6*0,36 = 32,616000 =&gt; C _x000d_
stávající komunikace pod novou komunikací333,84*0,22 = 73,444800 =&gt; D _x000d_
stávající komunikace pod novou komunikací- písčitá zemina s HTK do prům. 32 mm:333,84*0,07 = 23,368800 =&gt; E _x000d_
stávající komunikace pod novou komunikací- lomový kámen prosypaný jílovitou zeminou:333,84*0,28 = 93,475200 =&gt; F _x000d_
stávající komunikace kostky pod novými pojezdovými kostkami22,8*0,04 = 0,912000 =&gt; G _x000d_
22,8*0,22 = 5,016000 =&gt; H _x000d_
stávající komunikace kostky pod novými pojezdovými kostkami- písčitá zemina s HTK do prům. 32 mm:22,8*0,07 = 1,596000 =&gt; I _x000d_
stávající komunikace kostky pod novými pojezdovými kostkami- lomový kámen prosypaný jílovitou zeminou:22,8*0,3 = 6,840000 =&gt; J _x000d_
stávající komunikace kostky podnovou komunikací158,64*0,22 = 34,900800 =&gt; K _x000d_
158,64*0,04 = 6,345600 =&gt; L _x000d_
stávající komunikace kostky podnovou komunikací- písčitá zemina s HTK do prům. 32 mm:158,64*0,07 = 11,104800 =&gt; M _x000d_
stávající komunikace kostky podnovou komunikací- lomový kámen prosypaný jílovitou zeminou:158,64*0,22 = 34,900800 =&gt; N _x000d_
severní větev_x000d_
stávající chodník pod novou komunikací5,64*0,18 = 1,015200 =&gt; O _x000d_
stávající komunikace pod novou komunikací903,24*0,22 = 198,712800 =&gt; P _x000d_
stávající komunikace pod novou komunikací- písčitá zemina s HTK do prům. 32 mm:903,24*0,07 = 63,226800 =&gt; Q _x000d_
stávající komunikace pod novou komunikací- lomový kámen prosypaný jílovitou zeminou:903,24*0,28 = 252,907200 =&gt; R _x000d_
stávající komunikace kostky pod novou komunikací13,32*0,04 = 0,532800 =&gt; S _x000d_
13,32*0,22 = 2,930400 =&gt; T _x000d_
stávající komunikace kostky pod novou komunikací- písčitá zemina s HTK do prům. 32 mm:13,32*0,07 = 0,932400 =&gt; U _x000d_
stávající komunikace kostky pod novou komunikací- lomový kámen prosypaný jílovitou zeminou:13,32*0,22 = 2,930400 =&gt; V _x000d_
jižní větev_x000d_
stávající komunikace pod novou komunikací569,28*0,22 = 125,241600 =&gt; W _x000d_
stávající komunikace pod novou komunikací- písčitá zemina s HTK do prům. 32 mm:569,28*0,07 = 39,849600 =&gt; X _x000d_
stávající komunikace pod novou komunikací- lomový kámen prosypaný jílovitou zeminou:569,28*0,28 = 159,398400 =&gt; Y _x000d_
stávající komunikace kostky pod novou komunikací2,28*0,04 = 0,091200 =&gt; Z _x000d_
2,28*0,22 = 0,501600 =&gt; AA _x000d_
stávající komunikace kostky pod novou komunikací- písčitá zemina s HTK do prům. 32 mm:2,28*0,07 = 0,159600 =&gt; AB _x000d_
stávající komunikace kostky pod novou komunikací- lomový kámen prosypaný jílovitou zeminou:2,28*0,22 = 0,501600 =&gt; AC _x000d_
stávající chodník pod novou komuniakcí10,2*0,18 = 1,836000 =&gt; AD _x000d_
Celkem:A+B+C+D+E+F+G+H+I+J+K+L+M+N+O+P+Q+R+S+T+U+V+W+X+Y+Z+AA+AB+AC+AD = 1201,562400 =&gt; AE</t>
  </si>
  <si>
    <t>11372</t>
  </si>
  <si>
    <t>FRÉZOVÁNÍ ZPEVNĚNÝCH PLOCH ASFALTOVÝCH</t>
  </si>
  <si>
    <t>FRÉZOVÁNÍ ZPEVNĚNÝCH PLOCH ASFALTOVÝCH _x000d_
- včetně naložení a odvozu na místo určení _x000d_
- část materiálu (2,1 m3) bude využita v rámci stavby - do položky 56960 (SO 101)_x000d_
- zbývající část materiálu (163,884 m3) bude odkoupena zhotovitelem stavby na základě uzavřené kupní smlouvy</t>
  </si>
  <si>
    <t xml:space="preserve">- OBRUSNÁ VRSTVA:   _x000d_
střed OK _x000d_
pod novými pojezdovými kostkami 79,275*0,04 = 3,171000 =&gt; A _x000d_
pod novou komuniakcí 292,11*0,04 = 11,684400 =&gt; B _x000d_
severní větev_x000d_
pod novou komunikací 790,335*0,04 = 31,613400 =&gt; C _x000d_
jižní větev_x000d_
pod novou komuniakcí 498,12*0,04 = 19,924800 =&gt; D _x000d_
- PODKLADNÍ VRSTVA (po odsouhlasení TDS, ve výpočtech je uvažováno s průměrnou tloušťkou frézování):_x000d_
střed OK _x000d_
pod novými pojezdovými kostkami 79,275*0,06 = 4,756500 =&gt; E _x000d_
pod novou komuniakcí 292,11*0,06 = 17,526600 =&gt; F _x000d_
severní větev_x000d_
pod novou komunikací 790,335*0,06 = 47,420100 =&gt; G _x000d_
jižní větev_x000d_
pod novou komuniakcí 498,12*0,06 = 29,887200 =&gt; H _x000d_
A+B+C+D+E+F+G+H = 165,984000 =&gt; I</t>
  </si>
  <si>
    <t>12110</t>
  </si>
  <si>
    <t>SEJMUTÍ ORNICE NEBO LESNÍ PŮDY</t>
  </si>
  <si>
    <t>- sejmutá ornice bude protříděna_x000d_
- zpětně se uvažuje použití 70% ornice v rámci objektu SO 102 - položka 18230_x000d_
- včetně naložení, odvozu a uložení na skládce _x000d_
- poplatek za uložení nevyhovující ornice na skládku viz položka 014102.a</t>
  </si>
  <si>
    <t>severní větev_x000d_
stávající zeleň pod novou komunikací 3,6*0,1 = 0,360000 =&gt; A _x000d_
jižní větev_x000d_
stávající zeleň pod novou komunikací 67,8*0,1 = 6,780000 =&gt; B _x000d_
stávající zeleň pod novou krajnicí vozovky 17,3*0,1 = 1,730000 =&gt; C _x000d_
Celkem: A+B+C = 8,870000 =&gt; D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</si>
  <si>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</si>
  <si>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</si>
  <si>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</si>
  <si>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včetně naložení, odvozu a uložení na skládce 
- poplatek za uložení na skládku viz položka 014102.a</t>
  </si>
  <si>
    <t>severní větev_x000d_
stávající chodník pod novou komunikací 5,64*0,41 = 2,312400 =&gt; A _x000d_
stávající zeleň pod novou komunikací 4,32*0,55 = 2,376000 =&gt; B _x000d_
jižní větev_x000d_
stávající zeleň pod novou komunikací 81,36*0,55 = 44,748000 =&gt; C _x000d_
stávající chodník pod novou komunikací 10,2*0,41 = 4,182000 =&gt; D _x000d_
stávající zeleň pod novou krajnicí komuniakce 20,76*0,05 = 1,038000 =&gt; E _x000d_
Celkem: A+B+C+D+E = 54,656400 =&gt; F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</si>
  <si>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</si>
  <si>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 pro aktivní zónu - čerpáno se souhlasem TDI
- včetně naložení, odvozu a uložení na skládce 
- poplatek za uložení na skládku viz položka 014102.b</t>
  </si>
  <si>
    <t xml:space="preserve">střed OK_x000d_
stávající komunikace asfalt pod pojezdovými kostkami 90,6*0,5 = 45,300000 =&gt; A _x000d_
stávající komunikace asfalt pod novou komunikací:_x000d_
- odstranění podkladů lomový kámen prosypaný jílovitou zeminou  333,84*0,08 = 26,707200 =&gt; B _x000d_
- odkop zeminy 333,84*0,42 = 140,212800 =&gt; C _x000d_
stávající komunikace kostky pod pojezdovými kostkami_x000d_
- odstranění podkladů lomový kámen prosypaný jílovitou zeminou 22,8*0,06 = 1,368000 =&gt; D _x000d_
- odkop zeminy 22,8*0,44 = 10,032000 =&gt; E _x000d_
stávající komunikace kostky pod novou komunikací_x000d_
- odstranění podkladů lomový kámen prosypaný jílovitou zeminou 158,64*0,14 = 22,209600 =&gt; F _x000d_
- odkop zeminy 158,64*0,36 = 57,110400 =&gt; G _x000d_
severní větev_x000d_
stávající chodník pod novou komunikací_x000d_
- odkop zeminy 5,64*0,5 = 2,820000 =&gt; H _x000d_
stávající zeleň pod novou komunikací_x000d_
- odkop zeminy 4,32*0,5 = 2,160000 =&gt; I _x000d_
stávající komunikace asfalt pod novou komunikací:_x000d_
- odstranění podkladů lomový kámen prosypaný jílovitou zeminou  903,24*0,08 = 72,259200 =&gt; J _x000d_
- odkop zeminy 903,24*0,42 = 379,360800 =&gt; K _x000d_
stávající komunikace kostky pod novou komunikací_x000d_
- odstranění podkladů lomový kámen prosypaný jílovitou zeminou 13,32*0,14 = 1,864800 =&gt; L _x000d_
- odkop zeminy 13,32*0,36 = 4,795200 =&gt; M _x000d_
jižní větev_x000d_
stávající komunikace asfalt pod novou komunikací:_x000d_
- odstranění podkladů lomový kámen prosypaný jílovitou zeminou 569,28*0,08 = 45,542400 =&gt; N _x000d_
- odkop zeminy 568,28*0,42 = 238,677600 =&gt; O _x000d_
stávající komunikace kostky pod pojezdovými kostkami_x000d_
- odstranění podkladů lomový kámen prosypaný jílovitou zeminou 2,28*0,14 = 0,319200 =&gt; P _x000d_
- odkop zeminy 2,28*0,36 = 0,820800 =&gt; Q _x000d_
stávají zeleň pod novou komuniakcí_x000d_
- odkop zeminy 81,36*0,5 = 40,680000 =&gt; R _x000d_
stávající chodník pod novou komunikací_x000d_
- odkop zeminy 10,2*0,5 = 5,100000 =&gt; S _x000d_
Celkem: A+B+C+D+E+F+G+H+I+J+K+L+M+N+O+P+Q+R+S = 1097,340000 =&gt; T</t>
  </si>
  <si>
    <t>13173</t>
  </si>
  <si>
    <t>HLOUBENÍ JAM ZAPAŽ I NEPAŽ TŘ. I</t>
  </si>
  <si>
    <t>pro UV_x000d_
- včetně naložení, odvozu a uložení na skládce _x000d_
- poplatek za uložení na skládku viz položka 014102.a</t>
  </si>
  <si>
    <t>jižní větev 3 = 3,000000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</si>
  <si>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</si>
  <si>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</si>
  <si>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</si>
  <si>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na skládku nebo deponii</t>
  </si>
  <si>
    <t>- z položky 12373a: 54,656 = 54,656000 =&gt; A _x000d_
- z položky 13173: 3 = 3,000000 =&gt; B _x000d_
- z položky 12110: 8,87*0,3 = 2,661000 =&gt; C _x000d_
Celkem: A+B+C = 60,317000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</si>
  <si>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</si>
  <si>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</si>
  <si>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</si>
  <si>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 xml:space="preserve">aktivní zóna (realizováno dle skutečnosti po odsouhlasení TDI a investora)  
zemina nenamrzavá vhodná dle ČSN 73 6133 nebo drcené kamenivo a ŠD (dle zhodnocení geologa na stavbě)
včetně nákupu, dodání a dovozu materiálu</t>
  </si>
  <si>
    <t>střed OK_x000d_
- komunikace 498*0,5 = 249,000000 =&gt; A _x000d_
- pojížděné kostky 88,2*0,5 = 44,100000 =&gt; B _x000d_
severní větev 922,8*0,5 = 461,400000 =&gt; C _x000d_
jižní větev 664,2*0,5 = 332,100000 =&gt; D _x000d_
Celkem: A+B+C+D = 1086,600000 =&gt; E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</si>
  <si>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</si>
  <si>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</si>
  <si>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</si>
  <si>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UV
včetně nákupu, dodání a dovozu materiálu</t>
  </si>
  <si>
    <t>jižní větev 1,92 = 1,920000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</si>
  <si>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</si>
  <si>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</si>
  <si>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</si>
  <si>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</si>
  <si>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střed OK_x000d_
- vozovka 498 = 498,000000 =&gt; A _x000d_
- pojížděný střed 88,2 = 88,200000 =&gt; B _x000d_
severní větev 922,8 = 922,800000 =&gt; C _x000d_
jižní větev 664,2 = 664,200000 =&gt; D _x000d_
Celkem: A+B+C+D = 2173,200000 =&gt; E</t>
  </si>
  <si>
    <t>položka zahrnuje úpravu pláně včetně vyrovnání výškových rozdílů. Míru zhutnění určuje projekt.</t>
  </si>
  <si>
    <t>2 - Základy</t>
  </si>
  <si>
    <t>21263</t>
  </si>
  <si>
    <t>TRATIVODY KOMPLET Z TRUB Z PLAST HMOT DN DO 150MM</t>
  </si>
  <si>
    <t>M</t>
  </si>
  <si>
    <t>střed OK 112,2 = 112,200000 =&gt; A _x000d_
severní část 176 = 176,000000 =&gt; B _x000d_
jižní část 12,87 = 12,870000 =&gt; C _x000d_
Celkem: A+B+C = 301,070000 =&gt; D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</si>
  <si>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</si>
  <si>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</si>
  <si>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</si>
  <si>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trativody</t>
  </si>
  <si>
    <t>střed OK 246,84 = 246,840000 =&gt; A _x000d_
severní větev 387,2 = 387,200000 =&gt; B _x000d_
jižní větev 28,314 = 28,314000 =&gt; C _x000d_
Celkem: A+B+C = 662,354000 =&gt; D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</si>
  <si>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</si>
  <si>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5 - Komunikace</t>
  </si>
  <si>
    <t>56210</t>
  </si>
  <si>
    <t>VOZOVKOVÉ VRSTVY Z MATERIÁLŮ STABIL CEMENTEM</t>
  </si>
  <si>
    <t>SC C3/4 tl. 180 mm</t>
  </si>
  <si>
    <t>střed OK: _x000d_
pod komunikací 498*0,18 = 89,640000 =&gt; A _x000d_
pod pojížděným prstencem 88,2*0,18 = 15,876000 =&gt; B _x000d_
severní větev: 922,8*0,18 = 166,104000 =&gt; C _x000d_
jižní větev: 664,2*0,18 = 119,556000 =&gt; D _x000d_
Celkem: A+B+C+D = 391,176000 =&gt; E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</si>
  <si>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</si>
  <si>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</si>
  <si>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</si>
  <si>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ŠDA 0/32 min. tl. 250 mm</t>
  </si>
  <si>
    <t>střed OK:_x000d_
pod vozovkou 498*0,25 = 124,500000 =&gt; A _x000d_
pod pojížděným prstencem 88,2*0,25 = 22,050000 =&gt; B _x000d_
severní větev 922,8*0,25 = 230,700000 =&gt; C _x000d_
jižní větev 664,2*0,25 = 166,050000 =&gt; D _x000d_
Celkem: A+B+C+D = 543,300000 =&gt; E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</si>
  <si>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</si>
  <si>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</si>
  <si>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</si>
  <si>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- dosypání krajnic z R-mat tl. 0,15 m dle TP 210 
- využití materiálu z položky 11372</t>
  </si>
  <si>
    <t>2,1 = 2,100000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</si>
  <si>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</si>
  <si>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</si>
  <si>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</si>
  <si>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>PS - CP 0,4 kg/m2</t>
  </si>
  <si>
    <t>střed OK 435,75*2 = 871,500000 =&gt; A _x000d_
severní větev 807,45*2 = 1614,900000 =&gt; B _x000d_
jižní větev 581,175*2 = 1162,350000 =&gt; C _x000d_
Celkem: A+B+C = 3648,750000 =&gt; D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</si>
  <si>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</si>
  <si>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574C08</t>
  </si>
  <si>
    <t>ASFALTOVÝ BETON PRO LOŽNÍ VRSTVY ACL 22+, 22S</t>
  </si>
  <si>
    <t>ACL 22S</t>
  </si>
  <si>
    <t>střed OK 435,75*0,08 = 34,860000 =&gt; A _x000d_
severní větev 807,45*0,08 = 64,596000 =&gt; B _x000d_
jižní větev 581,175*0,08 = 46,494000 =&gt; C _x000d_
Celkem: A+B+C = 145,950000 =&gt; D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</si>
  <si>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</si>
  <si>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574E07</t>
  </si>
  <si>
    <t>ASFALTOVÝ BETON PRO PODKLADNÍ VRSTVY ACP 22+, 22S</t>
  </si>
  <si>
    <t>ACP 22S</t>
  </si>
  <si>
    <t>střed OK 435,75*0,1 = 43,575000 =&gt; A _x000d_
severní větev 807,45*0,1 = 80,745000 =&gt; B _x000d_
jižní větev 581,175*0,1 = 58,117500 =&gt; C _x000d_
Celkem: A+B+C = 182,437500 =&gt; D</t>
  </si>
  <si>
    <t>574J04</t>
  </si>
  <si>
    <t>ASFALTOVÝ KOBEREC MASTIXOVÝ MODIFIK SMA 11+, 11S</t>
  </si>
  <si>
    <t>SMA 11S PMB 45/80-60</t>
  </si>
  <si>
    <t>střed OK 435,75*0,04 = 17,430000 =&gt; A _x000d_
severní větev 807,45*0,04 = 32,298000 =&gt; B _x000d_
jižní větev 581,175*0,04 = 23,247000 =&gt; C _x000d_
Celkem: A+B+C = 72,975000 =&gt; D</t>
  </si>
  <si>
    <t>58211</t>
  </si>
  <si>
    <t>DLÁŽDĚNÉ KRYTY Z VELKÝCH KOSTEK DO LOŽE Z KAMENIVA</t>
  </si>
  <si>
    <t>kamenná dlažební kostka DL 0,16x0,16 tl. 160 mm</t>
  </si>
  <si>
    <t>střed OK - pojezdový prstenec 80,85 = 80,850000 =&gt; A</t>
  </si>
  <si>
    <t xml:space="preserve">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</si>
  <si>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8 - Potrubí</t>
  </si>
  <si>
    <t>89712</t>
  </si>
  <si>
    <t>VPUSŤ KANALIZAČNÍ ULIČNÍ KOMPLETNÍ Z BETONOVÝCH DÍLCŮ</t>
  </si>
  <si>
    <t>jižní větev 2 = 2,000000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</si>
  <si>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</si>
  <si>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9 - Ostatní konstrukce a práce</t>
  </si>
  <si>
    <t>914121</t>
  </si>
  <si>
    <t>DOPRAVNÍ ZNAČKY ZÁKLADNÍ VELIKOSTI OCELOVÉ FÓLIE TŘ 1 - DODÁVKA A MONTÁŽ</t>
  </si>
  <si>
    <t>střed OK 4 = 4,000000 =&gt; A _x000d_
severní větev 9 = 9,000000 =&gt; B _x000d_
jižní větev 8 = 8,000000 =&gt; C _x000d_
Celkem: A+B+C = 21,000000 =&gt; D</t>
  </si>
  <si>
    <t>položka zahrnuje:
- dodávku a montáž značek v požadovaném provedení</t>
  </si>
  <si>
    <t>914123</t>
  </si>
  <si>
    <t>DOPRAVNÍ ZNAČKY ZÁKLADNÍ VELIKOSTI OCELOVÉ FÓLIE TŘ 1 - DEMONTÁŽ</t>
  </si>
  <si>
    <t>demontáž značek včetně sloupků</t>
  </si>
  <si>
    <t>severní větev 6 = 6,000000 =&gt; A _x000d_
jižní větev 2 = 2,000000 =&gt; B _x000d_
Celkem: A+B = 8,000000 =&gt; C _x000d_
*odvoz na investorem určené místo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</si>
  <si>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</si>
  <si>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</si>
  <si>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</si>
  <si>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střed OK 4 = 4,000000 =&gt; A _x000d_
severní větev 5 = 5,000000 =&gt; B _x000d_
jižní větev 5 = 5,000000 =&gt; C _x000d_
Celkem: A+B+C = 14,000000 =&gt; D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</si>
  <si>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</si>
  <si>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</si>
  <si>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</si>
  <si>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střed OK 11,99 = 11,990000 =&gt; A _x000d_
severní část 95,5 = 95,500000 =&gt; B _x000d_
jižní část 108 = 108,000000 =&gt; C _x000d_
Celkem: A+B+C = 215,490000 =&gt; D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</si>
  <si>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</si>
  <si>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</si>
  <si>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</si>
  <si>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916C3</t>
  </si>
  <si>
    <t>DOPRAVNÍ MAJÁČKY NEPROSVĚTLOVANÉ</t>
  </si>
  <si>
    <t>severní větev 1 = 1,000000 =&gt; A _x000d_
jižní větev 1 = 1,000000 =&gt; B _x000d_
Celkem: A+B = 2,000000 =&gt; C</t>
  </si>
  <si>
    <t>položka zahrnuje:
- dodání zařízení v předepsaném provedení včetně jeho osazení
- základy</t>
  </si>
  <si>
    <t>917223</t>
  </si>
  <si>
    <t>SILNIČNÍ A CHODNÍKOVÉ OBRUBY Z BETONOVÝCH OBRUBNÍKŮ ŠÍŘ 100MM</t>
  </si>
  <si>
    <t>střed OK - nášlap +20 cm (0,15*0,3*1) 41,47 = 41,470000 =&gt; A</t>
  </si>
  <si>
    <t>Položka zahrnuje:
dodání a pokládku betonových obrubníků o rozměrech předepsaných zadávací dokumentací
betonové lože i boční betonovou opěrku.</t>
  </si>
  <si>
    <t>91726</t>
  </si>
  <si>
    <t>KO OBRUBNÍKY BETONOVÉ</t>
  </si>
  <si>
    <t>betonový zkosený obrubník k okružním křižovatkám 0,3 x 0,195 x 0,6</t>
  </si>
  <si>
    <t>střed OK 55,33 = 55,330000 =&gt; A</t>
  </si>
  <si>
    <t>919112</t>
  </si>
  <si>
    <t>ŘEZÁNÍ ASFALTOVÉHO KRYTU VOZOVEK TL DO 100MM</t>
  </si>
  <si>
    <t>severní větev 25,74 = 25,740000 =&gt; A _x000d_
jižní větev 19,25 = 19,250000 =&gt; B _x000d_
Celkem: A+B = 44,990000 =&gt; C</t>
  </si>
  <si>
    <t>položka zahrnuje řezání vozovkové vrstvy v předepsané tloušťce, včetně spotřeby vody</t>
  </si>
  <si>
    <t>931324</t>
  </si>
  <si>
    <t>TĚSNĚNÍ DILATAČ SPAR ASF ZÁLIVKOU MODIFIK PRŮŘ DO 400MM2</t>
  </si>
  <si>
    <t>navázaní na stávající stav_x000d_
severní větev 25,74 = 25,740000 =&gt; A _x000d_
jižní větev 19,25 = 19,250000 =&gt; B _x000d_
kolem vpustí_x000d_
jižní větev 4 = 4,000000 =&gt; C _x000d_
Celkem: A+B+C = 48,990000 =&gt; D</t>
  </si>
  <si>
    <t>položka zahrnuje dodávku a osazení předepsaného materiálu, očištění ploch spáry před úpravou, očištění okolí spáry po úpravě
nezahrnuje těsnící profil</t>
  </si>
  <si>
    <t>96687</t>
  </si>
  <si>
    <t>VYBOURÁNÍ ULIČNÍCH VPUSTÍ KOMPLETNÍCH</t>
  </si>
  <si>
    <t>jižní větev1 = 1,000000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</si>
  <si>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</si>
  <si>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SO180.1 - Dopravně inženýrská opatření - KSÚS KK</t>
  </si>
  <si>
    <t>02720</t>
  </si>
  <si>
    <t>POMOC PRÁCE ZŘÍZ NEBO ZAJIŠŤ REGULACI A OCHRANU DOPRAVY</t>
  </si>
  <si>
    <t>- dopravně inženýrská opatření v průběhu celé stavby (dle schváleného plánu ZOV, DIO a vyjádření DI PČR), zahrnuje pronájem dopravního znační - tzn. osazení, přesuny a odvoz provizorního dopravního značení _x000d_
- položka dále zahrnuje dočasné dopravní značení, semafory, dopravní zařízení (např citybloky, provizorní betonová a ocelová svodidla, světelné výstražné zařízení atd.) oplocení a všechny související práce po dobu trvání stavby, přesun betonových svodidel a úpravu DZ ve všech etapách výstavby _x000d_
- součástí položky je i údržba a péče o dopravně inženýrská opatření v průběhu celé stavby a vyřízení DIO včetně jeho projednání a povolení _x000d_
_x000d_
- jedná se o 50% celkového dopravně inženýrského opatření stavby (50% KSÚS KK, 50% město ML)</t>
  </si>
  <si>
    <t>000.2 - Všeobecné a ostaní náklady - město Mariánské Lázně</t>
  </si>
  <si>
    <t>01441</t>
  </si>
  <si>
    <t>POPLATKY ZA NÁHRADNÍ ZÁSOBOVÁNÍ VODOU</t>
  </si>
  <si>
    <t>Manipulace na síti 
náhradní zásobování pitnou vodou</t>
  </si>
  <si>
    <t>1,000000 = 1,000000 =&gt; A</t>
  </si>
  <si>
    <t>zahrnuje náklady na náhradní zásobení</t>
  </si>
  <si>
    <t>Zajištění inženýrských sítí během realizace stavby dle požadavku správců.
Zajištění stavby proti škodě na okolních pozemcích a objektech.
Vytýčení stávajících inženýrských sítí a jejich zajištění pro všechny stavební objekty vč. případných sond pro zajištění polohy sítí.</t>
  </si>
  <si>
    <t>Vytyčení všech podzemních sítí a jejich zajištění s protokolárním zápisem příslušných správců. 
Určení přesné polohy podzemního vedení kopanými sondami.</t>
  </si>
  <si>
    <t>Věškerá nutná zaměření k realizaci díla (např. zaměření stavby před výstavbou, vytčení stavby, obvodu staveniště,...) a k uvedení stavby do úžívání a předání dokončeného díla.</t>
  </si>
  <si>
    <t>Zaměření vrstev pro určení kubatur sanací a pro určení kubatur konstrukčních vrstev a celkových plošných a délkových výměr.</t>
  </si>
  <si>
    <t>Realizační dokumentace stavby pro všechny objekty.
Havarijní povodňový plán.</t>
  </si>
  <si>
    <t>- dokumentace skutečného provedení celé stavby
- dokumentace skutečného provedení inženýrských sítí
- v počtu 3 paré + 1 x elektronicky otevřené i uzavřené formáty</t>
  </si>
  <si>
    <t xml:space="preserve">- podklady pro majetkoprávní vypořádání stavby   _x000d_
- vypracování geometrického plánu včetně projednání a schválení na příslušném KÚ _x000d_
- včetně digitální verze GP ověřené KÚ  _x000d_
_x000d_
- 50% KSÚS KK, 50% město ML</t>
  </si>
  <si>
    <t>02946</t>
  </si>
  <si>
    <t>OSTAT POŽADAVKY - FOTODOKUMENTACE</t>
  </si>
  <si>
    <t>Fotodokumentace v elektronické podobě.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</si>
  <si>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</si>
  <si>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 xml:space="preserve"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akci._x000d_
_x000d_
- 50% KSÚS KK, 50% město ML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</si>
  <si>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</si>
  <si>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</si>
  <si>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</si>
  <si>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SO102 - Komunikace a zpevněné plochy - město Mariánské Lázně</t>
  </si>
  <si>
    <t>odkop pro nové konstrukce_x000d_
viz položka 12373.a:319,955*2 = 639,910000 =&gt; A _x000d_
viz položka 12110:(185,94/100*30)*2 = 111,564000 =&gt; B (70% znovupoužití)_x000d_
viz položka 13173:10,5*2 = 21,000000 =&gt; C _x000d_
Celkem:A+B+C = 772,474000 =&gt; D</t>
  </si>
  <si>
    <t>odkop pro aktivní zónu_x000d_
viz položka 12373.b: 625,979*2 = 1251,958000 =&gt; A _x000d_
Celkem: A = 1251,958000 =&gt; B</t>
  </si>
  <si>
    <t>obruby_x000d_
viz položka 11352: 204,4*0,1 = 20,440000 =&gt; A _x000d_
viz položka 11351: 314,9*0,02 = 6,298000 =&gt; B _x000d_
stávající dlažba_x000d_
viz položka 11318: 42,127*2,4 = 101,104800 =&gt; C _x000d_
nestmelené vrstvy_x000d_
viz položka 11332: 722,455*2,2 = 1589,401000 =&gt; D _x000d_
viz položka 96687: 3*0,5*2,4 = 3,600000 =&gt; E _x000d_
Celkem: A+B+C+D+E = 1720,843800 =&gt; F</t>
  </si>
  <si>
    <t>- asfalt_x000d_
- položka bude čerpána se souhlasem TDS</t>
  </si>
  <si>
    <t>Asfaltové vrstvy_x000d_
viz položka 11313: 44,825*2,5 = 112,062500 =&gt; A _x000d_
viz položka 11372 (část ZAS T3): 15,196*2,5 = 37,990000 =&gt; B _x000d_
A+B = 150,052500 =&gt; C</t>
  </si>
  <si>
    <t>014211</t>
  </si>
  <si>
    <t>POPLATKY ZA ZEMNÍK - ORNICE</t>
  </si>
  <si>
    <t>do položky 18230:_x000d_
124,562 = 124,562000 =&gt; A</t>
  </si>
  <si>
    <t>zahrnuje veškeré poplatky majiteli zemníku související s nákupem zeminy (nikoliv s otvírkou zemníku)</t>
  </si>
  <si>
    <t>11221</t>
  </si>
  <si>
    <t>ODSTRANĚNÍ PAŘEZŮ D DO 0,5M</t>
  </si>
  <si>
    <t>1 = 1,000000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</si>
  <si>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1/1,38._x000d_
Položka zahrnuje zejména:_x000d_
- vytrhání nebo vykopání pařezů_x000d_
- veškeré zemní práce spojené s odstraněním pařezů_x000d_
- dopravu a uložení pařezů, případně další práce s nimi dle pokynů zadávací dokumentace_x000d_
- zásyp jam po pařezech.</t>
  </si>
  <si>
    <t>střed OK_x000d_
pod novou zelení 112,875*0,04 = 4,515000 =&gt; A _x000d_
severní větev_x000d_
pod novým ostrůvkem 27,405*0,04 = 1,096200 =&gt; B _x000d_
severozápadní část_x000d_
pod novou zelení 57,54*0,04 = 2,301600 =&gt; C _x000d_
pod novým chodníkem 3,255*0,04 = 0,130200 =&gt; D _x000d_
pod novým autobusovým zálivem 51,975*0,04 = 2,079000 =&gt; E _x000d_
západní větev_x000d_
pod novou komuniakcí 161,28*0,04 = 6,451200 =&gt; F _x000d_
jihozápadní část_x000d_
pod novým chodníkem 28,56*0,04 = 1,142400 =&gt; G _x000d_
od novou zelení 31,815*0,04 = 1,272600 =&gt; T _x000d_
stávající asfaltový chodník pod novým chodníkem 41,37*0,05 = 2,068500 =&gt; R _x000d_
jižní větev_x000d_
pod novým ostrůvkem 31,29*0,04 = 1,251600 =&gt; H _x000d_
východní větev_x000d_
pod novou komunikací 234,255*0,04 = 9,370200 =&gt; I _x000d_
pod novým chodníkem 16,275*0,04 = 0,651000 =&gt; J _x000d_
pod novou cyklostezkou 2,73*0,04 = 0,109200 =&gt; K _x000d_
severovýchodní část_x000d_
pod novou zelení 33,39*0,04 = 1,335600 =&gt; L _x000d_
pod novým chodníkem 92,085*0,04 = 3,683400 =&gt; M _x000d_
pod novým chodníkem pojezdovým 12,705*0,04 = 0,508200 =&gt; N _x000d_
pod novým MHD zálivem 162,75*0,04 = 6,510000 =&gt; O _x000d_
pod novými pojezdovými kostkami 8,715*0,04 = 0,348600 =&gt; P _x000d_
Celkem: A+B+C+D+E+F+G+T+R+H+I+J+K+L+M+N+O+P = 44,824500 =&gt; U</t>
  </si>
  <si>
    <t>severozápadní část_x000d_
stávající komunikace z kostek pod novou zelení 14,28*0,1 = 1,428000 =&gt; A _x000d_
stávající komunikace z kostek podnovým chodníkem 3,675*0,1 = 0,367500 =&gt; B _x000d_
západní větev_x000d_
stávající komunikace z kostek pod novou komunikací 88,515*0,1 = 8,851500 =&gt; C _x000d_
stávající komunikace z kostek pod pojezdovými kostkami 5,04*0,1 = 0,504000 =&gt; D _x000d_
Celkem: A+B+C+D = 11,151000 =&gt; E _x000d_
* kostky budou uloženy na investorem určené místo</t>
  </si>
  <si>
    <t>severozápadní část_x000d_
stávající chodník pod novým chodníkem 52,5*0,06 = 3,150000 =&gt; A _x000d_
stávající chodník pod novým pojezdovým chodníkem 12,39*0,06 = 0,743400 =&gt; B _x000d_
stávající chodník pod novou zelení 39,69*0,06 = 2,381400 =&gt; C _x000d_
jižní část_x000d_
stávající chodník pod novou komunikací 6,615*0,06 = 0,396900 =&gt; O _x000d_
jihozápadní část_x000d_
stávající chodní pod novým chodníkem 30,975*0,06 = 1,858500 =&gt; D _x000d_
stávající chodník pod novou zelení 37,8*0,06 = 2,268000 =&gt; Q _x000d_
jihovýchodní část_x000d_
stávající chodník pod novým chodníkem 16,17*0,06 = 0,970200 =&gt; E _x000d_
stávající chodník pod novou cyklostezkou 9,03*0,06 = 0,541800 =&gt; F _x000d_
stávající chodník pod novou zelení 22,155*0,06 = 1,329300 =&gt; G _x000d_
východní větev_x000d_
stávají chodník pod novou komunikací 13,545*0,06 = 0,812700 =&gt; H _x000d_
stávají chodník pod novou cyklostezkou 3,99*0,06 = 0,239400 =&gt; I _x000d_
severovýchodní část_x000d_
stávající choník pod novým chodníkem 386,19*0,06 = 23,171400 =&gt; J _x000d_
stávající choník pod novým pojezdovým chodníkem 40,32*0,06 = 2,419200 =&gt; K _x000d_
stávající choník pod novou zelení 23,52*0,06 = 1,411200 =&gt; L _x000d_
stávající choník pod novými pojezdovými kostkami 7,245*0,06 = 0,434700 =&gt; M _x000d_
Celkem: A+B+C+O+D+Q+E+F+G+H+I+J+K+L+M = 42,128100 =&gt; R</t>
  </si>
  <si>
    <t xml:space="preserve">střed OK_x000d_
stávající komunikace pod novou zelení (pod SO 801)129*0,22 = 28,380000 =&gt; A _x000d_
stávající komunikace pod novou zelení (pod SO 801)- písčitá zemina s HTK do prům 32 mm:129*0,07 = 9,030000 =&gt; BA _x000d_
stávající komunikace pod novou zelení (pod SO 801) - lomový kámen prosypaný jílovitou zeminou:129*0,1 = 12,900000 =&gt; BB _x000d_
severní větev_x000d_
stávající komunikace pod novým ostrůvkem31,32*0,16 = 5,011200 =&gt; B _x000d_
severozápadní část_x000d_
stávající chodník pod novým chodníkem60*0,18 = 10,800000 =&gt; C _x000d_
stávající chodník pod novým pojezdovým chodníkem12,39*0,18 = 2,230200 =&gt; D _x000d_
stávající chodník pod novou zelení45,36*0,09 = 4,082400 =&gt; E _x000d_
stávající komunikace pod novou zelení65,76*0,07 = 4,603200 =&gt; F _x000d_
stávající komunikace pod novým chodníkem3,72*0,16 = 0,595200 =&gt; G _x000d_
stávající komunikace pod novým zálivem MHD59,4*0,22 = 13,068000 =&gt; H _x000d_
stávající komunikace pod novým zálivem MHD- písčitá zemina s HTK do prům 32 mm:59,4*0,07 = 4,158000 =&gt; AM _x000d_
stávající komunikace pod novým zálivem MHD - lomový kámen prosypaný jílovitou zeminou:59,4*0,36 = 21,384000 =&gt; AN _x000d_
stávající komunikace z dlažby pod novou zelení16,32*0,04 = 0,652800 =&gt; I _x000d_
16,32*0,01 = 0,163200 =&gt; J _x000d_
stávající komunikace z dlažby pod novým chodníkem4,2*0,04 = 0,168000 =&gt; K _x000d_
4,2*0,1 = 0,420000 =&gt; L _x000d_
západní větev_x000d_
stávající komuniakce z dlažby pod novou komunikací101,16*0,04 = 4,046400 =&gt; M _x000d_
101,16*0,22 = 22,255200 =&gt; N _x000d_
stávající komuniakce z dlažby pod novou komunikací- písčitá zemina s HTK do prům 32 mm:101,16*0,07 = 7,081200 =&gt; AO _x000d_
stávající komuniakce z dlažby pod novou komunikací-lomový kámen prosypaný jílovitou zeminou:101,16*0,22 = 22,255200 =&gt; AP _x000d_
stávající komuniakce z dlažby pod novými pojezdovými kostkami5,76*0,04 = 0,230400 =&gt; O _x000d_
5,76*0,22 = 1,267200 =&gt; P _x000d_
stávající komuniakce z dlažby pod novými pojezdovými kostkami- písčitá zemina s HTK do prům 32 mm:5,76*0,07 = 0,403200 =&gt; AQ _x000d_
stávající komuniakce z dlažby pod novými pojezdovými kostkami-lomový kámen prosypaný jílovitou zeminou:5,76*0,3 = 1,728000 =&gt; AR _x000d_
stávající komunikace pod novou komunikací184,32*0,22 = 40,550400 =&gt; Q _x000d_
stávající komunikace pod novou komunikací- písčitá zemina s HTK do prům 32 mm:184,32*0,07 = 12,902400 =&gt; AS _x000d_
stávající komuniakce pod novou komunikací-lomový kámen prosypaný jílovitou zeminou:184,32*0,28 = 51,609600 =&gt; AT _x000d_
stávající chodník pod novou komuniakcí7,56*0,18 = 1,360800 =&gt; BD _x000d_
jihozápadní část_x000d_
stávající chodník pod novým chodníkem35,4*0,18 = 6,372000 =&gt; R _x000d_
stávající komunikace pod novým chodníkem32,64*0,16 = 5,222400 =&gt; S _x000d_
stávající chodník asfalt pod novým chodníkem47,28*0,15 = 7,092000 =&gt; T _x000d_
stávající chodníkpod novou zelení43,2*0,09 = 3,888000 =&gt; BF _x000d_
stávající komunikace pod novou zelení36,36*0,07 = 2,545200 =&gt; BH _x000d_
jižní větev_x000d_
stávající komunikace pod novým chodníkem35,76*0,16 = 5,721600 =&gt; U _x000d_
jihovýchodní část_x000d_
stávající chodník pod novým chodníkem18,48*0,18 = 3,326400 =&gt; V _x000d_
stávající chodník pod novou cyklostezkou10,32*0,18 = 1,857600 =&gt; W _x000d_
stávající chodník pod novou zelení25,32*0,09 = 2,278800 =&gt; X _x000d_
východní větev_x000d_
stávající komunikace pod novou komunikací267,72*0,22 = 58,898400 =&gt; Y _x000d_
stávající komunikace pod novou komunikací- písčitá zemina s HTK do prům 32 mm:267,72*0,07 = 18,740400 =&gt; AU _x000d_
stávající komunikace pod novou komunikací - lomový kámen prosypaný jílovitou zeminou:267,72*0,28 = 74,961600 =&gt; AV _x000d_
stávající chodník pod novou komunikací15,48*0,18 = 2,786400 =&gt; Z _x000d_
stávající komunikace pod novým chodníkem18,6*0,16 = 2,976000 =&gt; AA _x000d_
stávající chodník pod novou cyklostezkou4,56*0,18 = 0,820800 =&gt; AB _x000d_
stávající komunikace pod novou cyklostezkou3,12*0,21 = 0,655200 =&gt; AC _x000d_
severovýchodní část_x000d_
stávající chodník pod novým chodníkem441,36*0,18 = 79,444800 =&gt; AD _x000d_
stávající chodník pod novým pojezdovým chodníkem40,32*0,18 = 7,257600 =&gt; AE _x000d_
stávající chodník pod novou zelení26,88*0,09 = 2,419200 =&gt; AF _x000d_
stávající chodník pod novými pojezdovými kostkami8,28*0,18 = 1,490400 =&gt; AG _x000d_
stávající komunikace pod novou zelení38,16*0,07 = 2,671200 =&gt; AH _x000d_
stávající komunikace podnovým chodníkem105,24*0,16 = 16,838400 =&gt; AI _x000d_
stávající komunikace podnovým pojezdovýmchodníkem14,52*0,24 = 3,484800 =&gt; AJ _x000d_
stávající komunikace podnovýmzálivem MHD186*0,22 = 40,920000 =&gt; AK _x000d_
stávající komunikace podnovýmzálivem MHD- písčitá zemina s HTK do prům 32 mm:186*0,07 = 13,020000 =&gt; AW _x000d_
stávající komunikace podnovýmzálivem MHD-  lomový kámen prosypaný jílovitou zeminou:186*0,36 = 66,960000 =&gt; AX _x000d_
stávající komunikace podnovými pojezdovými kostkami9,96*0,22 = 2,191200 =&gt; AL _x000d_
stávající komunikace podnovými pojezdovými kostkami- písčitá zemina s HTK do prům 32 mm:9,96*0,07 = 0,697200 =&gt; AY _x000d_
stávající komunikace podnovými pojezdovými kostkami-  lomový kámen prosypaný jílovitou zeminou:9,96*0,36 = 3,585600 =&gt; AZ _x000d_
Celkem:A+BA+BB+B+C+D+E+F+G+H+AM+AN+I+J+K+L+M+N+AO+AP+O+P+AQ+AR+Q+AS+AT+BD+R+S+T+BF+BH+U+V+W+X+Y+AU+AV+Z+AA+AB+AC+AD+AE+AF+AG+AH+AI+AJ+AK+AW+AX+AL+AY+AZ = 722,459400 =&gt; BI</t>
  </si>
  <si>
    <t>11351</t>
  </si>
  <si>
    <t>ODSTRANĚNÍ ZÁHONOVÝCH OBRUBNÍKŮ</t>
  </si>
  <si>
    <t>severozápadní část 72,6 = 72,600000 =&gt; A _x000d_
jihozápadní část 30,7 = 30,700000 =&gt; B _x000d_
jihovýchodní část 62 = 62,000000 =&gt; C _x000d_
severovýchodní část 149,6 = 149,600000 =&gt; D _x000d_
Celkem: A+B+C+D = 314,900000 =&gt; E</t>
  </si>
  <si>
    <t>11352</t>
  </si>
  <si>
    <t>ODSTRANĚNÍ CHODNÍKOVÝCH A SILNIČNÍCH OBRUBNÍKŮ BETONOVÝCH</t>
  </si>
  <si>
    <t>severozápadní část 116,6 = 116,600000 =&gt; A _x000d_
jihozápadní část 87,8 = 87,800000 =&gt; B _x000d_
Celkem: A+B = 204,400000 =&gt; C</t>
  </si>
  <si>
    <t>11353</t>
  </si>
  <si>
    <t>ODSTRANĚNÍ CHODNÍKOVÝCH KAMENNÝCH OBRUBNÍKŮ</t>
  </si>
  <si>
    <t>severozápadní část 11 = 11,000000 =&gt; A _x000d_
jihovýchodní část 62,8 = 62,800000 =&gt; B _x000d_
severovýchodní část 150,5 = 150,500000 =&gt; C _x000d_
Celkem: A+B+C = 224,300000 =&gt; D _x000d_
*kamenné obruby budou uloženy na investorem určené místo</t>
  </si>
  <si>
    <t>- včetně naložení a odvozu na místo určení _x000d_
- část materiálu - frézování podkladní vrstvy ul. Polní - 15,196 m3 ZAS T3 - bude uloženo na skládku, poplatek za skládkovné viz položka 014122_x000d_
- zbývající část materiálu (87,017 m3) bude odkoupena zhotovitelem stavby na základě uzavřené kupní smlouvy</t>
  </si>
  <si>
    <t>- OBRUSNÁ VRSTVA:_x000d_
střed OK_x000d_
pod novou zelení 112,875*0,04 = 4,515000 =&gt; A _x000d_
severní větev_x000d_
pod novým ostrůvkem 27,405*0,04 = 1,096200 =&gt; B _x000d_
severozápadní část_x000d_
pod novou zelení 57,54*0,04 = 2,301600 =&gt; C _x000d_
pod novým chodníkem 3,255*0,04 = 0,130200 =&gt; D _x000d_
pod novým autobusovým zálivem 51,975*0,04 = 2,079000 =&gt; E _x000d_
západní větev_x000d_
pod novou komuniakcí 161,28*0,04 = 6,451200 =&gt; F _x000d_
jihozápadní část_x000d_
pod novým chodníkem 28,56*0,04 = 1,142400 =&gt; G _x000d_
pod novou zelení 31,815*0,04 = 1,272600 =&gt; R _x000d_
jižní větev_x000d_
pod novým ostrůvkem 31,29*0,04 = 1,251600 =&gt; H _x000d_
východní větev_x000d_
pod novou komunikací 234,255*0,04 = 9,370200 =&gt; I _x000d_
pod novým chodníkem 16,275*0,04 = 0,651000 =&gt; J _x000d_
pod novou cyklostezkou 2,73*0,04 = 0,109200 =&gt; K _x000d_
severovýchodní část_x000d_
pod novou zelení 33,39*0,04 = 1,335600 =&gt; L _x000d_
pod novým chodníkem 92,085*0,04 = 3,683400 =&gt; M _x000d_
pod novým chodníkem pojezdovým 12,705*0,04 = 0,508200 =&gt; N _x000d_
pod novým MHD zálivem 162,75*0,04 = 6,510000 =&gt; O _x000d_
pod novými pojezdovými kostkami 8,715*0,04 = 0,348600 =&gt; P _x000d_
- PODKLADNÍ VRSTVA (po odsouhlasení TDS, ve výpočtech je uvažováno s průměrnou tloušťkou frézování):_x000d_
střed OK_x000d_
pod novou zelení 112,875*0,06 = 6,772500 =&gt; Q _x000d_
severní větev_x000d_
pod novým ostrůvkem 27,405*0,06 = 1,644300 =&gt; S _x000d_
severozápadní část_x000d_
pod novou zelení 57,54*0,06 = 3,452400 =&gt; T _x000d_
pod novým chodníkem 3,255*0,06 = 0,195300 =&gt; U _x000d_
pod novým autobusovým zálivem 51,975*0,06 = 3,118500 =&gt; V _x000d_
západní větev_x000d_
pod novou komuniakcí 161,28*0,06 = 9,676800 =&gt; W _x000d_
jihozápadní část_x000d_
pod novým chodníkem 28,56*0,06 = 1,713600 =&gt; X _x000d_
pod novou zelení 31,815*0,06 = 1,908900 =&gt; Y _x000d_
jižní větev_x000d_
pod novým ostrůvkem 31,29*0,06 = 1,877400 =&gt; Z _x000d_
východní větev_x000d_
pod novou komunikací 234,255*0,06 = 14,055300 =&gt; [ _x000d_
pod novým chodníkem 16,275*0,06 = 0,976500 =&gt; \ _x000d_
pod novou cyklostezkou 2,73*0,06 = 0,163800 =&gt; ] _x000d_
severovýchodní část_x000d_
pod novou zelení 33,39*0,06 = 2,003400 =&gt; ^ _x000d_
pod novým chodníkem 92,085*0,06 = 5,525100 =&gt; _ _x000d_
pod novým chodníkem pojezdovým 12,705*0,06 = 0,762300 =&gt; ` _x000d_
pod novým MHD zálivem 162,75*0,06 = 9,765000 =&gt; a _x000d_
pod novými pojezdovými kostkami 8,715*0,06 = 0,522900 =&gt; b _x000d_
A+B+C+D+E+F+G+R+H+I+J+K+L+M+N+O+P+Q+S+T+U+V+W+X+Y+Z+[+\+]+^+_+`+A+B = 102,213300 =&gt; c</t>
  </si>
  <si>
    <t>severozápadní část_x000d_
stávající zeleň_x000d_
- pod novým chodníkem 105,1*0,1 = 10,510000 =&gt; A _x000d_
- pod novou zelení 218,2*0,1 = 21,820000 =&gt; B _x000d_
- pod novým zálivem MHD 30,5*0,1 = 3,050000 =&gt; C _x000d_
západní část_x000d_
stávající zeleň_x000d_
- pod novou komunikací 10,1*0,1 = 1,010000 =&gt; D _x000d_
jihozápadní část_x000d_
stávající zeleň_x000d_
- pod novým chodníkem 19,7*0,1 = 1,970000 =&gt; E _x000d_
- pod novou zelení 218,8*0,1 = 21,880000 =&gt; F _x000d_
- pod novou cyklostezkou 10,4*0,1 = 1,040000 =&gt; G _x000d_
jihovýchodní část_x000d_
stávající zeleň_x000d_
- pod novým chodníkem 129,8*0,1 = 12,980000 =&gt; H _x000d_
- pod novou cyklostezkou 151,2*0,1 = 15,120000 =&gt; I _x000d_
- pod pojezdovými kostkami 35,8*0,1 = 3,580000 =&gt; J _x000d_
- pod novou zelení 588,9*0,1 = 58,890000 =&gt; K _x000d_
východní větev_x000d_
stávající zeleň_x000d_
- pod novou komunkací 99,4*0,1 = 9,940000 =&gt; L _x000d_
- pod novým chodníkem 11*0,1 = 1,100000 =&gt; M _x000d_
severovýchodní část_x000d_
stávající zeleň_x000d_
- pod novým chodníkem 32,2*0,1 = 3,220000 =&gt; N _x000d_
- pod novým zálivem MHD 4,8*0,1 = 0,480000 =&gt; O _x000d_
- pod novými pojezdovými kostkami 18,2*0,1 = 1,820000 =&gt; P _x000d_
- pod novou zelení 175,3*0,1 = 17,530000 =&gt; Q _x000d_
Celkem: A+B+C+D+E+F+G+H+I+J+K+L+M+N+O+P+Q = 185,940000 =&gt; R</t>
  </si>
  <si>
    <t>severozápadní část_x000d_
stávající chodník pod novým pojezdovým chodníkem 14,16*0,08 = 1,132800 =&gt; A _x000d_
stávající zeleň pod novým chodníkem 126,12*0,14 = 17,656800 =&gt; B _x000d_
stávající zeleň pod novou zelení 261,84*0,05 = 13,092000 =&gt; C _x000d_
stávající zeleň pod novým zálivem MHD 36,6*0,59 = 21,594000 =&gt; D _x000d_
západní větev_x000d_
stávající zeleň pod novoukomunikací 12,12*0,55 = 6,666000 =&gt; E _x000d_
stávající chodník pod novou komunikací 7,56*0,41 = 3,099600 =&gt; Z _x000d_
jihozápadní část _x000d_
stávají zeleň pod novým chodníkem23,64*0,14 = 3,309600 =&gt; F _x000d_
stávající zeleň pod novou zelení 262,56*0,05 = 13,128000 =&gt; G _x000d_
stávající zeleň pod novou cyklostezkou 12,48*0,19 = 2,371200 =&gt; H _x000d_
stávající chodník asfalt pod novým chodníkem 47,28*0,04 = 1,891200 =&gt; I _x000d_
jihovýchodní část_x000d_
stávající chodník pod novou cyklostezkou 10,32*0,06 = 0,619200 =&gt; J _x000d_
stávající zeleň pod novým chodníkem 155,76*0,14 = 21,806400 =&gt; K _x000d_
stávající zeleň pod novou cyklostezkou 181,44*0,2 = 36,288000 =&gt; L _x000d_
stávající zeleň pod pojezdovými kostkami 42,96*0,63 = 27,064800 =&gt; M _x000d_
stávající zeleň pod novou zelení 706,68*0,05 = 35,334000 =&gt; N _x000d_
východní větev_x000d_
stávající zeleň pod novou komunikací 119,28*0,55 = 65,604000 =&gt; O _x000d_
stávající chodník pod novou komunikací 15,48*0,41 = 6,346800 =&gt; P _x000d_
stávající zeleň pod novým chodníkem 13,2*0,14 = 1,848000 =&gt; Q _x000d_
stávající chodník pod novou cyklostezkou 4,56*0,06 = 0,273600 =&gt; R _x000d_
severovýchodní část_x000d_
stávající zeleň pod novým chodníkem 38,64*0,14 = 5,409600 =&gt; S _x000d_
stávající zeleň pod novým zálivem MHD 5,76*0,59 = 3,398400 =&gt; T _x000d_
stávající zeleň pod pojezdovými kostkami 21,84*0,63 = 13,759200 =&gt; U _x000d_
stávající zeleň pod novou zelení 210,36*0,05 = 10,518000 =&gt; V _x000d_
stávající chodník pod novým pojezdovým chodníkem 46,08*0,08 = 3,686400 =&gt; W _x000d_
stávající chodník pod pojezdovými kostkami 8,28*0,49 = 4,057200 =&gt; X _x000d_
Celkem: A+B+C+D+E+Z+F+G+H+I+J+K+L+M+N+O+P+Q+R+S+T+U+V+W+X = 319,954800 =&gt; AA</t>
  </si>
  <si>
    <t xml:space="preserve">severozápadní část_x000d_
stávající komunikace dlažba pod novým zálivem MHD:_x000d_
- odkop zeminy 59,4*0,5 = 29,700000 =&gt; A _x000d_
západní část_x000d_
stávající komuniakce kostky pod novou komuniakcí_x000d_
- odstranění podkladů lomový kámen prosypaný jílovitou zeminou  101,16*0,14 = 14,162400 =&gt; B _x000d_
- odkop zeminy 101,16*0,36 = 36,417600 =&gt; C _x000d_
stávající komuniakce kostky pod pojezdovými kostkami_x000d_
- odstranění podkladů lomový kámen prosypaný jílovitou zeminou  5,76*0,06 = 0,345600 =&gt; D _x000d_
- odkop zeminy 5,76*0,44 = 2,534400 =&gt; E _x000d_
stávající komuniakce  pod novou komunikací_x000d_
- odstranění podkladů lomový kámen prosypaný jílovitou zeminou  184,32*0,08 = 14,745600 =&gt; F _x000d_
- odkop zeminy 184,32*0,42 = 77,414400 =&gt; G _x000d_
stávající zeleň pod novou komuniakcí 12,12*0,5 = 6,060000 =&gt; H _x000d_
jihozápadní část_x000d_
stávající zeleň pod novou cyklostezkou 12,48*0,5 = 6,240000 =&gt; Z _x000d_
jihovýchodní část_x000d_
stávající chodník pod novou cyklostezkou 10,32*0,5 = 5,160000 =&gt; I _x000d_
stávající zeleň pod novou cyklostezkou 181,44*0,5 = 90,720000 =&gt; J _x000d_
stávající zeleň pod pojezdovými kostkami 42,96*0,5 = 21,480000 =&gt; K _x000d_
východní větev_x000d_
stávající komuniakce  pod novou komunikací_x000d_
- odstranění podkladů lomový kámen prosypaný jílovitou zeminou  267,72*0,08 = 21,417600 =&gt; L _x000d_
- odkop zeminy 267,72*0,42 = 112,442400 =&gt; M _x000d_
stávající zeleň pod novou komunikací _x000d_
- odkop zeminy 119,28*0,5 = 59,640000 =&gt; N _x000d_
stávající chodník pod novou komunikací _x000d_
- odkop zeminy 15,48*0,5 = 7,740000 =&gt; O _x000d_
stávající chodník pod novou cyklostezkou _x000d_
- odkop zeminy 4,56*0,5 = 2,280000 =&gt; P _x000d_
stávající komunikace pro novou cyklostezku_x000d_
- zemina písčitá  s HTK do průměru 32 mm 3,12*0,07 = 0,218400 =&gt; Q _x000d_
- odstranění podkladů lomový kámen prosypaný jílovitou zeminou  3,12*0,36 = 1,123200 =&gt; R _x000d_
- odkop zeminy 3,12*0,07 = 0,218400 =&gt; S _x000d_
severovýchodní část_x000d_
stávající chodník pod pojížděnými kostkami _x000d_
- odkop zeminy 8,28*0,5 = 4,140000 =&gt; T _x000d_
stávající zeleň pod BUS zálivem _x000d_
- odkop zeminy 5,76*0,5 = 2,880000 =&gt; U _x000d_
stávající zeleň pod pojezdovými kostkami _x000d_
- odkop zeminy 21,84*0,5 = 10,920000 =&gt; V _x000d_
stávající komunikace pod zálivem MHD_x000d_
- odkop zeminy 186*0,5 = 93,000000 =&gt; W _x000d_
stávající komuniakce pod pojezdovými kostkami_x000d_
- odkop zeminy 9,96*0,5 = 4,980000 =&gt; X _x000d_
Celkem: A+B+C+D+E+F+G+H+Z+I+J+K+L+M+N+O+P+Q+R+S+T+U+V+W+X = 625,980000 =&gt; AA</t>
  </si>
  <si>
    <t>12573</t>
  </si>
  <si>
    <t>VYKOPÁVKY ZE ZEMNÍKŮ A SKLÁDEK TŘ. I</t>
  </si>
  <si>
    <t>severozápadní část 382,8*0,15 = 57,420000 =&gt; A _x000d_
jihozápadní část 358,536*0,15 = 53,780400 =&gt; B _x000d_
jihovýchodní část 731,52*0,15 = 109,728000 =&gt; C _x000d_
severovýchodní část 267,36*0,15 = 40,104000 =&gt; D _x000d_
Celkem: A+B+C+D = 261,032400 =&gt; 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</si>
  <si>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</si>
  <si>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severozápadní část 1,5 = 1,500000 =&gt; A _x000d_
západní větev 1,5 = 1,500000 =&gt; B _x000d_
jihozápadní větev 1,5 = 1,500000 =&gt; C _x000d_
východní větev 4,5 = 4,500000 =&gt; D _x000d_
severovýchodní část 1,5 = 1,500000 =&gt; E _x000d_
Celkem: A+B+C+D+E = 10,500000 =&gt; F</t>
  </si>
  <si>
    <t>- z položky 12373a: 319,955 = 319,955000 =&gt; A _x000d_
- z položky 13173: 10,5 = 10,500000 =&gt; B _x000d_
- z položky 12110: 185,94*0,3 = 55,782000 =&gt; C _x000d_
Celkem: A+B+C = 386,237000 =&gt; D</t>
  </si>
  <si>
    <t>severní větev - ostrůvek 26,16*0,5 = 13,080000 =&gt; A _x000d_
severozápadní část - zastávka MHD 89,04*0,5 = 44,520000 =&gt; B _x000d_
západmní větev_x000d_
- pojížděné kostky 2,88*0,5 = 1,440000 =&gt; C _x000d_
- komunikace 298,44*0,5 = 149,220000 =&gt; D _x000d_
jihozápadní část_x000d_
- cyklostezka 12,48*0,5 = 6,240000 =&gt; M _x000d_
jižní větev - ostrůvek 30,48*0,5 = 15,240000 =&gt; E _x000d_
jihovýchodní část_x000d_
- pojížděné kostky 42,96*0,5 = 21,480000 =&gt; F _x000d_
- cyklostezka 192*0,5 = 96,000000 =&gt; G _x000d_
východní větev_x000d_
- ostrůvek 38,4*0,5 = 19,200000 =&gt; H _x000d_
- cyklostezka 7,8*0,5 = 3,900000 =&gt; I _x000d_
- komunikace 391,2*0,5 = 195,600000 =&gt; J _x000d_
severovýchodní část_x000d_
- pojížděné kostky 18,3 = 18,300000 =&gt; K _x000d_
zastávka MHD 184,8*0,5 = 92,400000 =&gt; L _x000d_
Celkem: A+B+C+D+M+E+F+G+H+I+J+K+L = 676,620000 =&gt; N</t>
  </si>
  <si>
    <t>severozápadní část 0,96 = 0,960000 =&gt; A _x000d_
západní větev 0,96 = 0,960000 =&gt; B _x000d_
jihozápadní část 0,96 = 0,960000 =&gt; C _x000d_
východní část 2,88 = 2,880000 =&gt; D _x000d_
severovýchodní část 0,96 = 0,960000 =&gt; E _x000d_
Celkem: A+B+C+D+E = 6,720000 =&gt; F</t>
  </si>
  <si>
    <t>severní větev - ostrůvek 26,16 = 26,160000 =&gt; A _x000d_
severozápadní část _x000d_
- nový chodník 185,76 = 185,760000 =&gt; B _x000d_
- nový chodník pojezdový 14,52 = 14,520000 =&gt; C _x000d_
- záliv MHD 89,04 = 89,040000 =&gt; D _x000d_
západní větev_x000d_
- komunikace 298,44 = 298,440000 =&gt; E _x000d_
- pojížděné kostky 2,88 = 2,880000 =&gt; F _x000d_
jihozápadní část_x000d_
- nový chodník 124,8 = 124,800000 =&gt; G _x000d_
- cyklostezka 12,48 = 12,480000 =&gt; T _x000d_
jižní větev - ostrůvek 30,48 = 30,480000 =&gt; H _x000d_
jihovýchodní část_x000d_
- nový chodník 166,68 = 166,680000 =&gt; I _x000d_
- pojížděné kostky 42,96 = 42,960000 =&gt; J _x000d_
- cyklostezka 192 = 192,000000 =&gt; K _x000d_
východní větev_x000d_
- ostrůvek 38,4 = 38,400000 =&gt; L _x000d_
- cyklostezka 7,8 = 7,800000 =&gt; M _x000d_
- komunikace 391,2 = 391,200000 =&gt; N _x000d_
severovýchodní část_x000d_
- nový chodník 549,12 = 549,120000 =&gt; O _x000d_
- nový chodník pojezdový 67,68 = 67,680000 =&gt; P _x000d_
- pojížděné kostky 36,6 = 36,600000 =&gt; Q _x000d_
- záliv MHD 184,8 = 184,800000 =&gt; R _x000d_
Celkem: A+B+C+D+E+F+G+T+H+I+J+K+L+M+N+O+P+Q+R = 2461,800000 =&gt; U</t>
  </si>
  <si>
    <t>18230</t>
  </si>
  <si>
    <t>ROZPROSTŘENÍ ORNICE V ROVINĚ</t>
  </si>
  <si>
    <t xml:space="preserve">- využití ornice z položky 12110 (SO 101) - 70% - 6,21 m3_x000d_
- využití ornice z položky 12110 (SO 102) - 70% - 130,16 m3_x000d_
- chybějící ornice 124,562 m3 bude nakoupena_x000d_
- včetně naložení a dovozu, včetně nákupu chybějící ornice  _x000d_
- poplatek za zemník viz položka 014211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</si>
  <si>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</si>
  <si>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</si>
  <si>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</si>
  <si>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severozápadní část 382,8 = 382,800000 =&gt; A _x000d_
jihozápadní část 358,536 = 358,536000 =&gt; B _x000d_
jihovýchodní část 731,52 = 731,520000 =&gt; C _x000d_
severovýchodní část 267,36 = 267,360000 =&gt; D _x000d_
Celkem: A+B+C+D = 1740,216000 =&gt; E</t>
  </si>
  <si>
    <t>Zahrnuje dodání předepsané travní směsi, její výsev na ornici, zalévání, první pokosení, to vše bez ohledu na sklon terénu</t>
  </si>
  <si>
    <t>západní větev 46,2 = 46,200000 =&gt; A _x000d_
jihovýchodní část 47,85 = 47,850000 =&gt; B _x000d_
východní větev 52,25 = 52,250000 =&gt; C _x000d_
Celkem: A+B+C = 146,300000 =&gt; D</t>
  </si>
  <si>
    <t>západní větev 101,64 = 101,640000 =&gt; A _x000d_
jihovýchodní část 105,27 = 105,270000 =&gt; B _x000d_
východní větev 114,95 = 114,950000 =&gt; C _x000d_
Celkem: A+B+C = 321,860000 =&gt; D</t>
  </si>
  <si>
    <t>SC C3/4</t>
  </si>
  <si>
    <t>západní větev_x000d_
komunikace 298,44*0,18 = 53,719200 =&gt; A _x000d_
pojížděné kostky 0,5184 = 0,518400 =&gt; B _x000d_
jihovýchodní část - pojížděné kostky 42,96*0,18 = 7,732800 =&gt; C _x000d_
východní větev 391,2*0,18 = 70,416000 =&gt; D _x000d_
severovýchodní část _x000d_
- pojížděné kostky 36,6*0,18 = 6,588000 =&gt; E _x000d_
- zastávka MHD 33,264 = 33,264000 =&gt; F _x000d_
severozápaní část_x000d_
- zastávka MHD 16,03 = 16,030000 =&gt; G _x000d_
Celkem: A+B+C+D+E+F+G = 188,268400 =&gt; H</t>
  </si>
  <si>
    <t>severní větev - ostrůvek 26,16*0,15 = 3,924000 =&gt; A _x000d_
severozápadní část _x000d_
- nový chodník 185,76*0,15 = 27,864000 =&gt; B _x000d_
- nový chodník pojezdový 14,52*0,2 = 2,904000 =&gt; C _x000d_
- záliv MHD 89,04*0,25 = 22,260000 =&gt; D _x000d_
západní větev _x000d_
- pojížděné kostky 2,88*0,25 = 0,720000 =&gt; E _x000d_
- komunikace 298,44*0,25 = 74,610000 =&gt; F _x000d_
jihozápadní část_x000d_
- nový chodník 124,8*0,15 = 18,720000 =&gt; G _x000d_
- cyklostezka 12,48*0,2 = 2,496000 =&gt; T _x000d_
jižní větev - ostrůvek 30,48*0,15 = 4,572000 =&gt; H _x000d_
jihovýchodní část_x000d_
- nový chodník 166,68*0,15 = 25,002000 =&gt; I _x000d_
- pojížděné kostky 42,96*0,25 = 10,740000 =&gt; J _x000d_
- cyklostezka 192*0,2 = 38,400000 =&gt; K _x000d_
východní větev_x000d_
- ostrůvek 38,4*0,15 = 5,760000 =&gt; L _x000d_
- cyklostezka 7,8*0,2 = 1,560000 =&gt; M _x000d_
- komunikace 391,2*0,25 = 97,800000 =&gt; N _x000d_
severovýchodní část_x000d_
- nový chodník 549,12*0,15 = 82,368000 =&gt; O _x000d_
- nový chodník pojezdový 67,68*0,2 = 13,536000 =&gt; P _x000d_
- pojížděné kostky 36,6*0,25 = 9,150000 =&gt; Q _x000d_
- záliv MHD 184,8*0,25 = 46,200000 =&gt; R _x000d_
Celkem: A+B+C+D+E+F+G+T+H+I+J+K+L+M+N+O+P+Q+R = 488,586000 =&gt; U</t>
  </si>
  <si>
    <t>zápední větev 261,135*2 = 522,270000 =&gt; A _x000d_
východní větev 342,3*2 = 684,600000 =&gt; B _x000d_
Celkem: A+B = 1206,870000 =&gt; C</t>
  </si>
  <si>
    <t>západní větev 261,135*0,08 = 20,890800 =&gt; A _x000d_
východní větev 342,3*0,08 = 27,384000 =&gt; B _x000d_
Celkem: A+B = 48,274800 =&gt; C</t>
  </si>
  <si>
    <t>západní větev 261,135*0,1 = 26,113500 =&gt; A _x000d_
východní větev 342,3*0,1 = 34,230000 =&gt; B _x000d_
severní větev - konstrukce A+ (navázaní na konstrukci BUS zastávky - směr z centra) 10,4 = 10,400000 =&gt; C _x000d_
severní větev - konstrukce A+ (navázaní na konstrukci BUS zastávky - směr do centra) 8,8 = 8,800000 =&gt; D _x000d_
cyklostezka_x000d_
jihovýchodní část 176*0,06 = 10,560000 =&gt; E _x000d_
východní větev 7,15*0,06 = 0,429000 =&gt; F _x000d_
jihozápadní část 11,44*0,06 = 0,686400 =&gt; G _x000d_
Celkem: A+B+C+D+E+F+G = 91,218900 =&gt; H</t>
  </si>
  <si>
    <t>západní větev 261,135*0,04 = 10,445400 =&gt; A _x000d_
východní větev 342,3*0,04 = 13,692000 =&gt; B _x000d_
Celkem: A+B = 24,137400 =&gt; C</t>
  </si>
  <si>
    <t>575B03</t>
  </si>
  <si>
    <t>LITÝ ASFALT MA II (KŘIŽ, PARKOVIŠTĚ, ZASTÁVKY) 11</t>
  </si>
  <si>
    <t>cyklostezka_x000d_
jihozápadní část 11,44*0,03 = 0,343200 =&gt; A _x000d_
jihovýchodní část 176*0,03 = 5,280000 =&gt; B _x000d_
východní větev 7,15*0,03 = 0,214500 =&gt; C _x000d_
Celkem: A+B+C = 5,837700 =&gt; D</t>
  </si>
  <si>
    <t>58101</t>
  </si>
  <si>
    <t>PŘÍPLATEK ZA ÚPRAVU POVRCHU CEMENTOBET KRYTU RAŽBOU</t>
  </si>
  <si>
    <t>zastávky MHD_x000d_
severozápoadní část 89,04 = 89,040000 =&gt; A _x000d_
severovýchodní část 184,8 = 184,800000 =&gt; B _x000d_
Celkem: A+B = 273,840000 =&gt; C</t>
  </si>
  <si>
    <t>- položka zahrnuje pouze předepsanou povrchovou úpravu
- nezahrnuje žádný materiál</t>
  </si>
  <si>
    <t>58130</t>
  </si>
  <si>
    <t>CEMENTOBETONOVÝ KRYT JEDNOVRSTVÝ VYZTUŽENÝ</t>
  </si>
  <si>
    <t>zastávka MHD - ŽB deska s výztužnými vlákny_x000d_
severozápadní část 23,15 = 23,150000 =&gt; A _x000d_
severovýchodní část 48,05 = 48,050000 =&gt; B _x000d_
Celkem: A+B = 71,200000 =&gt; C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</si>
  <si>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</si>
  <si>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jihovýchodní část - pojížděné kostky 39,39 = 39,390000 =&gt; A _x000d_
severovýchodní část - pojížděné kostky 33,55 = 33,550000 =&gt; B _x000d_
západní část 2,64 = 2,640000 =&gt; C _x000d_
Celkem: A+B+C = 75,580000 =&gt; D</t>
  </si>
  <si>
    <t>58221</t>
  </si>
  <si>
    <t>DLÁŽDĚNÉ KRYTY Z DROBNÝCH KOSTEK DO LOŽE Z KAMENIVA</t>
  </si>
  <si>
    <t>kamenná dlažební kostka DL 0,10 x 0,10</t>
  </si>
  <si>
    <t>severní větev- ostrůvek 15,62 = 15,620000 =&gt; A _x000d_
jižní větev - ostrůvek 18,48 = 18,480000 =&gt; B _x000d_
východní větev - ostrůvek 19,03 = 19,030000 =&gt; C _x000d_
Celkem: A+B+C = 53,130000 =&gt; D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</si>
  <si>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</si>
  <si>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</si>
  <si>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</si>
  <si>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kolem reliéfní dlažby bude použita dlažba bez zkosených hran z důvodu zajištění hmatového kontrastu</t>
  </si>
  <si>
    <t>severní větev - ostrůvek 3,85 = 3,850000 =&gt; A _x000d_
severozápadní část_x000d_
- nový chodník 153,78 = 153,780000 =&gt; B _x000d_
jihozápadní část_x000d_
- nový chodník 108,57 = 108,570000 =&gt; C _x000d_
jižní větev - ostrůvek 4,73 = 4,730000 =&gt; D _x000d_
jihovýchodní část_x000d_
- nový chodník 125,07 = 125,070000 =&gt; E _x000d_
východní větev - ostrůvek 11,55 = 11,550000 =&gt; F _x000d_
severovýchodní část_x000d_
- nový chodník 483,01 = 483,010000 =&gt; G _x000d_
Celkem: A+B+C+D+E+F+G = 890,560000 =&gt; H</t>
  </si>
  <si>
    <t>582612</t>
  </si>
  <si>
    <t>KRYTY Z BETON DLAŽDIC SE ZÁMKEM ŠEDÝCH TL 80MM DO LOŽE Z KAM</t>
  </si>
  <si>
    <t>severozápadní část 10,45 = 10,450000 =&gt; A _x000d_
severovýchodní část 57,09 = 57,090000 =&gt; B _x000d_
Celkem: A+B = 67,540000 =&gt; C</t>
  </si>
  <si>
    <t>582614</t>
  </si>
  <si>
    <t>KRYTY Z BETON DLAŽDIC SE ZÁMKEM BAREV TL 60MM DO LOŽE Z KAM</t>
  </si>
  <si>
    <t>severozápadní část - zastávka MHD 5,28 = 5,280000 =&gt; A _x000d_
severovýchodní část - zastávka MHD 5,28 = 5,280000 =&gt; B _x000d_
Celkem: A+B = 10,560000 =&gt; C</t>
  </si>
  <si>
    <t>58261A</t>
  </si>
  <si>
    <t>KRYTY Z BETON DLAŽDIC SE ZÁMKEM BAREV RELIÉF TL 60MM DO LOŽE Z KAM</t>
  </si>
  <si>
    <t>severní větev - ostrůvek 4,51 = 4,510000 =&gt; A _x000d_
severozápadní část_x000d_
- nový chodník 11,22 = 11,220000 =&gt; B _x000d_
jihozápadní část_x000d_
- nový chodník 5,83 = 5,830000 =&gt; C _x000d_
jižní větev - ostrůvek 4,73 = 4,730000 =&gt; D _x000d_
jihovýchodní část_x000d_
- nový chodník 27,72 = 27,720000 =&gt; E _x000d_
východní větev - ostrůvek 4,62 = 4,620000 =&gt; F _x000d_
severovýchodní část_x000d_
- nový chodník 15,07 = 15,070000 =&gt; G _x000d_
Celkem: A+B+C+D+E+F+G = 73,700000 =&gt; H</t>
  </si>
  <si>
    <t>58261B</t>
  </si>
  <si>
    <t>KRYTY Z BETON DLAŽDIC SE ZÁMKEM BAREV RELIÉF TL 80MM DO LOŽE Z KAM</t>
  </si>
  <si>
    <t>severozápadní část 2,86 = 2,860000 =&gt; A _x000d_
severovýchodní část 4,95 = 4,950000 =&gt; B _x000d_
Celkem: A+B = 7,810000 =&gt; C</t>
  </si>
  <si>
    <t>sevorozápadní část_x000d_
podobrubníková vpust 1 = 1,000000 =&gt; A _x000d_
západní část_x000d_
klasická vpust 1 = 1,000000 =&gt; B _x000d_
jihozápadní část_x000d_
podobrubníková vpust 1 = 1,000000 =&gt; C _x000d_
východní část_x000d_
klasická vpust 3 = 3,000000 =&gt; D _x000d_
severovýchodní část_x000d_
podobrubníková vpust 1 = 1,000000 =&gt; E _x000d_
Celkem: A+B+C+D+E = 7,000000 =&gt; F</t>
  </si>
  <si>
    <t>9111B3</t>
  </si>
  <si>
    <t>ZÁBRADLÍ SILNIČNÍ SE SVISLOU VÝPLNÍ - DEMONTÁŽ S PŘESUNEM</t>
  </si>
  <si>
    <t>vč. odvozu na investorem určené místo</t>
  </si>
  <si>
    <t>severozápadní část 27 = 27,000000 =&gt; A _x000d_
severovýchodní část 12,5 = 12,500000 =&gt; B _x000d_
Celkem: A+B = 39,500000 =&gt; C</t>
  </si>
  <si>
    <t>položka zahrnuje:_x000d_
- demontáž a odstranění zařízení_x000d_
- jeho odvoz na předepsané místo</t>
  </si>
  <si>
    <t>severozápadní část 1 = 1,000000 =&gt; A _x000d_
západní část 3 = 3,000000 =&gt; B _x000d_
jihovýchodní část 5 = 5,000000 =&gt; C _x000d_
východní část 5 = 5,000000 =&gt; D _x000d_
severovýchodní část 6 = 6,000000 =&gt; E _x000d_
Celkem: A+B+C+D+E = 20,000000 =&gt; F</t>
  </si>
  <si>
    <t>914122</t>
  </si>
  <si>
    <t>DOPRAVNÍ ZNAČKY ZÁKLADNÍ VELIKOSTI OCELOVÉ FÓLIE TŘ 1 - MONTÁŽ S PŘEMÍSTĚNÍM</t>
  </si>
  <si>
    <t>- posun stávajícího dopravního značení</t>
  </si>
  <si>
    <t>severozápadní část 2 = 2,000000 =&gt; A _x000d_
jihovýchodní část 3 = 3,000000 =&gt; B _x000d_
Celkem: A+B = 5,000000 =&gt; C</t>
  </si>
  <si>
    <t>položka zahrnuje:_x000d_
- dopravu demontované značky z dočasné skládky_x000d_
- osazení a montáž značky na místě určeném projektem_x000d_
- nutnou opravu poškozených částí_x000d_
nezahrnuje dodávku značky</t>
  </si>
  <si>
    <t>západní větev 1 = 1,000000 =&gt; A _x000d_
východní větev 4 = 4,000000 =&gt; B _x000d_
severovýchodní část 1 = 1,000000 =&gt; C _x000d_
Celkem: A+B+C = 6,000000 =&gt; D _x000d_
*odvoz na investorem určené místo</t>
  </si>
  <si>
    <t>severozápadní část 1+2 = 3,000000 =&gt; A _x000d_
západní větev 2 = 2,000000 =&gt; B _x000d_
jihovýchodní část 5 = 5,000000 =&gt; C _x000d_
východní větev 2 = 2,000000 =&gt; D _x000d_
severovýchodní část 5 = 5,000000 =&gt; E _x000d_
Celkem: A+B+C+D+E = 17,000000 =&gt; F</t>
  </si>
  <si>
    <t xml:space="preserve">severozápadní část - BUS zastávka _x000d_
bílá  4,88 = 4,880000 =&gt; A _x000d_
žlutá 5,1 = 5,100000 =&gt; B _x000d_
západní větev 21,5 = 21,500000 =&gt; C _x000d_
jihozápadní část - BUS zastávka 6,9 = 6,900000 =&gt; D _x000d_
jihovýchodní část 13,16 = 13,160000 =&gt; E _x000d_
východní větev 61,23 = 61,230000 =&gt; F _x000d_
severovýchodní část - BUS zastávka_x000d_
bílá 24,65 = 24,650000 =&gt; G _x000d_
žlutá 4,42 = 4,420000 =&gt; H _x000d_
Celkem: A+B+C+D+E+F+G+H = 141,840000 =&gt; I</t>
  </si>
  <si>
    <t>91551</t>
  </si>
  <si>
    <t>VODOROVNÉ DOPRAVNÍ ZNAČENÍ - PŘEDEM PŘIPRAVENÉ SYMBOLY</t>
  </si>
  <si>
    <t>severozápadní část -BUS zastávka 6 = 6,000000 =&gt; A _x000d_
jihovýchodní část_x000d_
šipky na cyklostezce 4 = 4,000000 =&gt; B _x000d_
kolo na cyklostezce 4 = 4,000000 =&gt; C _x000d_
severovýchodní část - BUS zastávka 6 = 6,000000 =&gt; D _x000d_
Celkem: A+B+C+D = 20,000000 =&gt; E</t>
  </si>
  <si>
    <t>položka zahrnuje:
- dodání a pokládku předepsaného symbolu
- zahrnuje předznačení a reflexní úpravu</t>
  </si>
  <si>
    <t>východní část 1 = 1,000000 =&gt; A</t>
  </si>
  <si>
    <t>917211</t>
  </si>
  <si>
    <t>ZÁHONOVÉ OBRUBY Z BETONOVÝCH OBRUBNÍKŮ ŠÍŘ 50MM</t>
  </si>
  <si>
    <t>severozápadní část 147,29 = 147,290000 =&gt; A _x000d_
jihozápadní část 70,95 = 70,950000 =&gt; B _x000d_
jihovýchodní část 222,31 = 222,310000 =&gt; C _x000d_
východní větev - ostrůvek 2,75 = 2,750000 =&gt; D _x000d_
severovýchodní část 119,68 = 119,680000 =&gt; E _x000d_
Celkem: A+B+C+D+E = 562,980000 =&gt; F</t>
  </si>
  <si>
    <t>917224</t>
  </si>
  <si>
    <t>SILNIČNÍ A CHODNÍKOVÉ OBRUBY Z BETONOVÝCH OBRUBNÍKŮ ŠÍŘ 150MM</t>
  </si>
  <si>
    <t>severní větev_x000d_
- nášlap +20 cm - ostrůvek (0,15*0,3*1) 23,32 = 23,320000 =&gt; A _x000d_
- nášlap +2 cm - ostrůvek (0,15*0,25*1) 9,108 = 9,108000 =&gt; B _x000d_
severovýchodní část_x000d_
- 0,15*0,25*1 112,31 = 112,310000 =&gt; C _x000d_
jihozápadní část_x000d_
- 0,15*0,25*1 96,91 = 96,910000 =&gt; D _x000d_
jižní větev_x000d_
- nášlap +20 cm - ostrůvek (0,15*0,3*1) 24,86 = 24,860000 =&gt; E _x000d_
- nášlap +2 cm - ostrůvek (0,15*0,25*1) 9,02 = 9,020000 =&gt; F _x000d_
jihovýchodní část_x000d_
- 0,15*0,25*1 89,1 = 89,100000 =&gt; G _x000d_
východní větev_x000d_
- nášlap +20 cm - ostrůvek (0,15*0,3*1) 30,58 = 30,580000 =&gt; H _x000d_
- nášlap +2 cm - ostrůvek (0,15*0,25*1) 14,85 = 14,850000 =&gt; I _x000d_
severovýchodní část_x000d_
- 0,15*0,25*1 155,87 = 155,870000 =&gt; J _x000d_
Celkem: A+B+C+D+E+F+G+H+I+J = 565,928000 =&gt; K</t>
  </si>
  <si>
    <t>91723</t>
  </si>
  <si>
    <t>OBRUBY Z BETON KRAJNÍKŮ</t>
  </si>
  <si>
    <t>krajníky podél obruby (jihozápádní část) = 96,91 = 96,910000 =&gt; A _x000d_
Celkem: A = 96,910000 =&gt; B</t>
  </si>
  <si>
    <t>Položka zahrnuje:
dodání a pokládku betonových krajníků o rozměrech předepsaných zadávací dokumentací
betonové lože i boční betonovou opěrku.</t>
  </si>
  <si>
    <t>91725</t>
  </si>
  <si>
    <t>NÁSTUPIŠTNÍ OBRUBNÍKY BETONOVÉ</t>
  </si>
  <si>
    <t>severozápadní část - zastávka MHD 14 = 14,000000 =&gt; A _x000d_
(včetně přechodových dílů)_x000d_
severovýchodní část - zastávka MHD 14 = 14,000000 =&gt; B _x000d_
(včetně přechodových dílů)_x000d_
Celkem: A+B = 28,000000 =&gt; C</t>
  </si>
  <si>
    <t>západní větev 10,12 = 10,120000 =&gt; A _x000d_
jihovýchodní část 22,77 = 22,770000 =&gt; B _x000d_
severovýchodní část 21,45 = 21,450000 =&gt; C _x000d_
Celkem: A+B+C = 54,340000 =&gt; D</t>
  </si>
  <si>
    <t>západní větev 8,8 = 8,800000 =&gt; A _x000d_
východní větev 6,82 = 6,820000 =&gt; B _x000d_
Celkem: A+B = 15,620000 =&gt; C</t>
  </si>
  <si>
    <t>západní větev _x000d_
navázání na stávající stav 8,8 = 8,800000 =&gt; A _x000d_
kolem UV 2 = 2,000000 =&gt; B _x000d_
východní větev_x000d_
navázaní na stávající stav 6,82 = 6,820000 =&gt; C _x000d_
kolem UV 6 = 6,000000 =&gt; D _x000d_
Celkem: A+B+C+D = 23,620000 =&gt; E</t>
  </si>
  <si>
    <t>93767</t>
  </si>
  <si>
    <t>MOBILIÁŘ - PŘÍSTŘEŠKY PRO ZASTÁVKY VEŘEJNÉ DOPRAVY</t>
  </si>
  <si>
    <t xml:space="preserve">- demontáž, přesun a zpětná montáž stávajícího přístřešku autobusové zastávky, včetně lavičky _x000d_
- včetně rozebrání stávající dlažby, vybourání sloupků (popř. odříznutí), zásypu děr a zpětného položení zámkové dlažby  _x000d_
- včetně přesunutí přístřešku do nové polohy, rozebrání stávající dlažby a zabetonování sloupků_x000d_
- kompletní položka včetně všech souvisejících přesunů (použité techniky), montáží a prací, včetně případného naložení, odvozu vybouraných materiálů a poplatku za uložení na skládce</t>
  </si>
  <si>
    <t>Položka zahrnuje:_x000d_
- montáž, osazení a dodávku kompletního zařízení, předepsaného zadávací dokumentací_x000d_
- mimostavništní a vnitrostaveništní dopravu_x000d_
- nezbytné zemní práce a základové konstrukce_x000d_
- předepsanou povrchovou úpravu (nátěry a pod.)_x000d_
Pozn.: materiál uvedený v textu představuje rozhodující podíl ve výrobku</t>
  </si>
  <si>
    <t>severozápadní část 1 = 1,000000 =&gt; A _x000d_
východní větev 2 = 2,000000 =&gt; B _x000d_
Celkem: A+B = 3,000000 =&gt; C</t>
  </si>
  <si>
    <t>SO180.2 - Dopravně inženýrská opatření - město Mariánské Lázně</t>
  </si>
  <si>
    <t>SO301 - Dešťová kanalizace</t>
  </si>
  <si>
    <t>Vodorovné konstrukce</t>
  </si>
  <si>
    <t xml:space="preserve">z položky 13183:  197,738*2 = 395,476000 =&gt; A _x000d_
z položky 13283:  443,139*2 = 886,278000 =&gt; B _x000d_
odpočet položky 17411 (zásyp - využití stávajícího materiálu):  -231,514*2 = -463,028000 =&gt; C _x000d_
A+B+C = 818,726000 =&gt; D</t>
  </si>
  <si>
    <t>115321</t>
  </si>
  <si>
    <t>ČERPÁNÍ VODY Z PODZEMÍ DO 1000L/MIN VÝŠKY DO 20M</t>
  </si>
  <si>
    <t>HOD</t>
  </si>
  <si>
    <t>čerpání drenážních vod</t>
  </si>
  <si>
    <t xml:space="preserve">pracovní doba 10 h, doba stavby 40 dni  40*10 = 400,000000 =&gt; A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</si>
  <si>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</si>
  <si>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13183</t>
  </si>
  <si>
    <t>HLOUBENÍ JAM ZAPAŽ I NEPAŽ TR II</t>
  </si>
  <si>
    <t>- včetně naložení, odvozu a uložení na skládce _x000d_
- poplatek za uložení na skládku viz položka 014102</t>
  </si>
  <si>
    <t>retenční nádrž (13,76)*(4,08)*3,54 = 198,738432 =&gt; A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</si>
  <si>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</si>
  <si>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13283</t>
  </si>
  <si>
    <t>HLOUBENÍ RÝH ŠÍŘ DO 2M PAŽ I NEPAŽ TŘ. II</t>
  </si>
  <si>
    <t>- část materiálu bude použita do položky 17411 (231,514 m3)_x000d_
- zbývající část materiálu bude odvezena na skládku (211,625 m3)_x000d_
- včetně naložení, odvozu a uložení na skládce _x000d_
- poplatek za uložení na skládku viz položka 014102</t>
  </si>
  <si>
    <t>stoka A + B (42,4+11,8)*1,2*3,1 = 201,624000 =&gt; A _x000d_
rozšíření pro šachty 4*(2,5*2,5*4) = 100,000000 =&gt; B _x000d_
přípojky 41,5*1,1*3,1 = 141,515000 =&gt; C _x000d_
Celkové množství 443,139000 = 443,139000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</si>
  <si>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</si>
  <si>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z položky 13183:  197,738 = 197,738000 =&gt; A _x000d_
z položky 13283:  443,139 = 443,139000 =&gt; B _x000d_
A+B = 640,877000 =&gt; C</t>
  </si>
  <si>
    <t>17411</t>
  </si>
  <si>
    <t>ZÁSYP JAM A RÝH ZEMINOU SE ZHUTNĚNÍM</t>
  </si>
  <si>
    <t>- částečné využití materiálu z položky 13283 - zásyp výkopkem_x000d_
- část materiálu (50%) bude nakoupena - viz položka 451573.1</t>
  </si>
  <si>
    <t>stoka A + B (42,4+11,8)*1,2*(3,1-0,12-0,15-0,25-0,3) = 148,291200 =&gt; A _x000d_
rozšíření pro šachty 4*(2,5*2,5*(4-0,4-0,2)) = 85,000000 =&gt; B _x000d_
přípojky 41,5*1,1*(3,1-0,15-0,2-0,3) = 111,842500 =&gt; C _x000d_
retenční nádrž (13,76)*(4,08)*(3,54-0,4-0,2) = 165,053952 =&gt; D _x000d_
objem nádrže -12,76*3,08*1,2 = -47,160960 =&gt; E _x000d_
Mezisoučet 463,027000 = 463,027000 =&gt; F _x000d_
50% náhrada nakupovaným materiálem 0/63 463,027*0,5 = 231,513500 =&gt; G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</si>
  <si>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</si>
  <si>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4 - Vodorovné konstrukce</t>
  </si>
  <si>
    <t>17511</t>
  </si>
  <si>
    <t>OBSYP POTRUBÍ A OBJEKTŮ SE ZHUTNĚNÍM</t>
  </si>
  <si>
    <t>podsyp a obsyp potrubí do výšky 300 mm nad potrubí - písek 0/4_x000d_
index zhutnění ID do 0,9_x000d_
- včetně dodání, dovozu a nákupu materiálu</t>
  </si>
  <si>
    <t>stoka A + B (42,4+11,8)*1,2*(0,15+0,25+0,3) = 45,528000 =&gt; A _x000d_
přípojky 41,5*1,1*(0,15+0,2+0,3) = 29,672500 =&gt; B _x000d_
Celkové množství 75,201000 = 75,201000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</si>
  <si>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</si>
  <si>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21461D</t>
  </si>
  <si>
    <t>SEPARAČNÍ GEOTEXTILIE DO 400G/M2</t>
  </si>
  <si>
    <t>založení kanalizačních šachet a nádrže</t>
  </si>
  <si>
    <t>šachty 4*(6*2,5) = 60,000000 =&gt; A _x000d_
nádrž 30*4 = 120,000000 =&gt; B _x000d_
Celkové množství 180,000000 = 180,000000 =&gt; C</t>
  </si>
  <si>
    <t>451312</t>
  </si>
  <si>
    <t>PODKLADNÍ A VÝPLŇOVÉ VRSTVY Z PROSTÉHO BETONU C12/15</t>
  </si>
  <si>
    <t>Podkladní beton pro kanalizační šachty a nádrž
tl. 200 mm</t>
  </si>
  <si>
    <t>založení šachet 4*(2,5*2,5*0,2) = 5,000000 =&gt; A _x000d_
založení nádrže (13,76)*(4,08)*0,2 = 11,228160 =&gt; B _x000d_
Mezisoučet 16,228000 = 16,228000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</si>
  <si>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</si>
  <si>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451573</t>
  </si>
  <si>
    <t>VÝPLŇ VRSTVY Z KAMENIVA TĚŽENÉHO, INDEX ZHUTNĚNÍ ID DO 0,9</t>
  </si>
  <si>
    <t>nakupovaný materiál k zásypu 0/63_x000d_
- včetně dodání, dovozu a nákupu materiálu</t>
  </si>
  <si>
    <t>50% náhrada nakupovaným materiálem (do položky 17411) 0/63 231,514 = 231,514000 =&gt; A</t>
  </si>
  <si>
    <t>položka zahrnuje dodávku předepsaného kameniva, mimostaveništní a vnitrostaveništní dopravu a jeho uložení
není-li v zadávací dokumentaci uvedeno jinak, jedná se o nakupovaný materiál</t>
  </si>
  <si>
    <t>založení šachet a nádrže, frakce 32/63_x000d_
- včetně dodání, dovozu a nákupu materiálu</t>
  </si>
  <si>
    <t>založení šachet 4*(2,5*2,5*0,4) = 10,000000 =&gt; A _x000d_
založení nádrže (13,76)*(4,08)*0,4 = 22,456320 =&gt; B _x000d_
A+B = 32,456320 =&gt; C</t>
  </si>
  <si>
    <t>drenáž ve dně výkopu, frakce 8/16_x000d_
- včetně dodání, dovozu a nákupu materiálu</t>
  </si>
  <si>
    <t>(42,4+11,8)*1,2*0,12 = 7,804800 =&gt; A</t>
  </si>
  <si>
    <t>87434</t>
  </si>
  <si>
    <t>POTRUBÍ Z TRUB PLASTOVÝCH ODPADNÍCH DN DO 200MM</t>
  </si>
  <si>
    <t>přípojky 41,5 = 41,500000 =&gt; A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</si>
  <si>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</si>
  <si>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87445</t>
  </si>
  <si>
    <t>POTRUBÍ Z TRUB PLASTOVÝCH ODPADNÍCH DN DO 300MM</t>
  </si>
  <si>
    <t>včetně odboček pro UV - 3 ks</t>
  </si>
  <si>
    <t>stoka A + B 42,4+11,8 = 54,200000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</si>
  <si>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</si>
  <si>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875272</t>
  </si>
  <si>
    <t>POTRUBÍ DREN Z TRUB PLAST (I FLEXIBIL) DN DO 100MM DĚROVANÝCH</t>
  </si>
  <si>
    <t>drenáž ve dně výkopu</t>
  </si>
  <si>
    <t>stoka A + B (42,4+11,8) = 54,200000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</si>
  <si>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</si>
  <si>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893118</t>
  </si>
  <si>
    <t>ŠACHTY ARMATUR Z BETON DÍLCŮ PŮDORYS PLOCHY PŘES 7,5M2</t>
  </si>
  <si>
    <t>RETENČNÍ NÁDRŽ_x000d_
vnitřní rozměry 6,1*2,8*0,87 m_x000d_
včetně vystrojení a vstupních komínků</t>
  </si>
  <si>
    <t>2 = 2,000000 =&gt; A</t>
  </si>
  <si>
    <t xml:space="preserve">položka zahrnuje:_x000d_
- poklopy s rámem, mříže s rámem, stupadla, žebříky, stropy z bet. dílců a pod._x000d_
- dodání  dílce  požadovaného  tvaru  a  vlastností,  jeho  skladování,  doprava  a  osazení  do 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pod.)_x000d_
- předepsané podkladní konstrukce</t>
  </si>
  <si>
    <t>894145</t>
  </si>
  <si>
    <t>ŠACHTY KANALIZAČNÍ Z BETON DÍLCŮ NA POTRUBÍ DN DO 300MM</t>
  </si>
  <si>
    <t>stoka A + B 4 = 4,000000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</si>
  <si>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</si>
  <si>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899309</t>
  </si>
  <si>
    <t>DOPLŇKY NA POTRUBÍ - VÝSTRAŽNÁ FÓLIE</t>
  </si>
  <si>
    <t>stoka A + B 42,4+11,8 = 54,200000 =&gt; A _x000d_
přípojky 41,5 = 41,500000 =&gt; B _x000d_
Celkové množství 95,700000 = 95,700000 =&gt; C</t>
  </si>
  <si>
    <t>- Položka zahrnuje veškerý materiál, výrobky a polotovary, včetně mimostaveništní a vnitrostaveništní dopravy (rovněž přesuny), včetně naložení a složení,případně s uložením.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</si>
  <si>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</si>
  <si>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</si>
  <si>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</si>
  <si>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SO302 - Přeložka vodovodu</t>
  </si>
  <si>
    <t xml:space="preserve">z položky 13283:  411,710*2 = 823,420000 =&gt; A _x000d_
odpočet položky 17411 (zásyp - využití stávajícího materiálu):  -166,910*2 = -333,820000 =&gt; B _x000d_
A+B = 489,600000 =&gt; C</t>
  </si>
  <si>
    <t>dobra realizace 30 dní 30*10 = 300,000000 =&gt; A</t>
  </si>
  <si>
    <t>- část materiálu bude použita do položky 17411 (166,910 m3)_x000d_
- zbývající část materiálu bude odvezena na skládku (244,80 m3)_x000d_
- včetně naložení, odvozu a uložení na skládce _x000d_
- poplatek za uložení na skládku viz položka 014102</t>
  </si>
  <si>
    <t>řad A 59,2*1*2,2 = 130,240000 =&gt; A _x000d_
řad B 47,5*1*2,1 = 99,750000 =&gt; B _x000d_
rušené potrubí (64,5+18,1)*1*2,2 = 181,720000 =&gt; C _x000d_
Celkové množství 411,710000 = 411,710000 =&gt; D</t>
  </si>
  <si>
    <t xml:space="preserve">z položky 13283:  411,710 = 411,710000 =&gt; A</t>
  </si>
  <si>
    <t>řad A 59,2*1*(2,2-0,12-0,15-0,16-0,3) = 87,024000 =&gt; A _x000d_
řad B 47,5*1*(2,1-0,12-0,15-0,16-0,3) = 65,075000 =&gt; B _x000d_
rušené potrubí (64,5+18,1)*1*2,2 = 181,720000 =&gt; C _x000d_
Mezisoučet 333,819000 = 333,819000 =&gt; D _x000d_
50% náhrada nakupovaným materiálem 0/63 333,819*0,5 = 166,909500 =&gt; E</t>
  </si>
  <si>
    <t>řad A 59,2*1*(0,15+0,16+0,3) = 36,112000 =&gt; A _x000d_
řad B 47,5*1*(0,15+0,16+0,3) = 28,975000 =&gt; B _x000d_
Celkové množství 65,087000 = 65,087000 =&gt; C</t>
  </si>
  <si>
    <t>50% náhrada nakupovaným materiálem (do položky 17411) 0/63 166,91 = 166,910000 =&gt; A</t>
  </si>
  <si>
    <t>drenáž ve dně výkopu, frakce 8/16</t>
  </si>
  <si>
    <t>(59,2+47,5)*1,0*0,12 = 12,804000 =&gt; A</t>
  </si>
  <si>
    <t>85226</t>
  </si>
  <si>
    <t>POTRUBÍ Z TRUB LITINOVÝCH TLAKOVÝCH PRÍRUBOVÝCH DN DO 80MM</t>
  </si>
  <si>
    <t>tvarovky a armatury - viz kladečské schéma</t>
  </si>
  <si>
    <t>podzemní hydrant 2 = 2,000000 =&gt; A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</si>
  <si>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</si>
  <si>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85227</t>
  </si>
  <si>
    <t>POTRUBÍ Z TRUB LITINOVÝCH TLAKOVÝCH PRÍRUBOVÝCH DN DO 100MM</t>
  </si>
  <si>
    <t>napojení na KÚ řadu A 2 = 2,000000 =&gt; B _x000d_
napojení na KÚ řadu B 2 = 2,000000 =&gt; A _x000d_
Mezisoučet 4,000000 = 4,000000 =&gt; C</t>
  </si>
  <si>
    <t>85233</t>
  </si>
  <si>
    <t>POTRUBÍ Z TRUB LITINOVÝCH TLAKOVÝCH PRÍRUBOVÝCH DN DO 150MM</t>
  </si>
  <si>
    <t>85234</t>
  </si>
  <si>
    <t>POTRUBÍ Z TRUB LITINOVÝCH TLAKOVÝCH PRÍRUBOVÝCH DN DO 200MM</t>
  </si>
  <si>
    <t>napojení na ZÚ řadu A 2 = 2,000000 =&gt; A</t>
  </si>
  <si>
    <t>87326</t>
  </si>
  <si>
    <t>POTRUBÍ Z TRUB PLASTOVÝCH TLAKOVÝCH SVAROVANÝCH DN DO 80MM</t>
  </si>
  <si>
    <t>řad A 59,2 = 59,200000 =&gt; A _x000d_
řad B 47,5 = 47,500000 =&gt; B _x000d_
Celkové množství 106,700000 = 106,700000 =&gt; C</t>
  </si>
  <si>
    <t>891126</t>
  </si>
  <si>
    <t>ŠOUPÁTKA DN DO 80MM</t>
  </si>
  <si>
    <t>šoupě DN 80 1 = 1,000000 =&gt; A</t>
  </si>
  <si>
    <t>- Položka zahrnuje kompletní montáž dle technologického předpisu, dodávku armatury, veškerou mimostaveništní a vnitrostaveništní dopravu.</t>
  </si>
  <si>
    <t>891133</t>
  </si>
  <si>
    <t>ŠOUPÁTKA DN DO 150MM</t>
  </si>
  <si>
    <t>šoupě DN 150 8 = 8,000000 =&gt; A</t>
  </si>
  <si>
    <t>- Položka zahrnuje kompletní montáž dle technologického predpisu, dodávku armatury, veškerou mimostaveništní a vnitrostaveništní dopravu.</t>
  </si>
  <si>
    <t>891134</t>
  </si>
  <si>
    <t>ŠOUPÁTKA DN DO 200MM</t>
  </si>
  <si>
    <t>šoupě DN 200 1 = 1,000000 =&gt; A</t>
  </si>
  <si>
    <t>891426</t>
  </si>
  <si>
    <t>HYDRANTY PODZEMNÍ DN 80MM</t>
  </si>
  <si>
    <t>včetně poklopů a podkladových desek</t>
  </si>
  <si>
    <t>podzemní hydrant DN 80 1 = 1,000000 =&gt; B</t>
  </si>
  <si>
    <t>891926</t>
  </si>
  <si>
    <t>ZEMNÍ SOUPRAVY DN DO 80MM S POKLOPEM</t>
  </si>
  <si>
    <t>včetně podkladových desek</t>
  </si>
  <si>
    <t>891933</t>
  </si>
  <si>
    <t>ZEMNÍ SOUPRAVY DN DO 150MM S POKLOPEM</t>
  </si>
  <si>
    <t>891934</t>
  </si>
  <si>
    <t>ZEMNÍ SOUPRAVY DN DO 200MM S POKLOPEM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</si>
  <si>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</si>
  <si>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</si>
  <si>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</si>
  <si>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89943</t>
  </si>
  <si>
    <t>VÝREZ, VÝSEK, ÚTES NA POTRUBÍ DN DO 150MM</t>
  </si>
  <si>
    <t>napojení na KÚ řadu A 2 = 2,000000 =&gt; A _x000d_
napojení na KÚ řadu B 2 = 2,000000 =&gt; B _x000d_
Celkové množství 4,000000 = 4,000000 =&gt; C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</si>
  <si>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</si>
  <si>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89944</t>
  </si>
  <si>
    <t>VÝREZ, VÝSEK, ÚTES NA POTRUBÍ DN DO 200MM</t>
  </si>
  <si>
    <t>napojení na ZÚ řadu A 1 = 1,000000 =&gt; A</t>
  </si>
  <si>
    <t>899631</t>
  </si>
  <si>
    <t>TLAKOVÉ ZKOUŠKY POTRUBÍ DN DO 150MM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</si>
  <si>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</si>
  <si>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89973</t>
  </si>
  <si>
    <t>PROPLACH A DEZINFEKCE VODOVODNÍHO POTRUBÍ DN DO 150MM</t>
  </si>
  <si>
    <t>- napuštení a vypuštení vody, dodání vody a dezinfekcního prostredku, bakteriologický rozbor vody.</t>
  </si>
  <si>
    <t>969134</t>
  </si>
  <si>
    <t>VYBOURÁNÍ POTRUBÍ DN DO 200MM VODOVODNÍCH</t>
  </si>
  <si>
    <t>- včetně naložení, odvozu a uložení na skládce, včetně skládkovného - poplatku za uložení na skládce</t>
  </si>
  <si>
    <t>stávající potrubí DN 150 a 200 64,5+18,1 = 82,600000 =&gt; A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</si>
  <si>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</si>
  <si>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SO303 - Přeložka kanalizace</t>
  </si>
  <si>
    <t xml:space="preserve">z položky 13283:  544,571*2 = 1089,142000 =&gt; A _x000d_
odpočet položky 17411 (zásyp - využití stávajícího materiálu):  -224,982*2 = -449,964000 =&gt; B _x000d_
A+B = 639,178000 =&gt; C</t>
  </si>
  <si>
    <t>11514</t>
  </si>
  <si>
    <t>ČERPÁNÍ VODY DO 4000 L/MIN</t>
  </si>
  <si>
    <t>čerpání odpadních vod jednotné kanalizace po dobu stavby</t>
  </si>
  <si>
    <t>Položka cerpání vody na povrchu zahrnuje i potrubí, pohotovost záložní cerpací soupravy a zrízení cerpací jímky. Soucástí položky je také následná demontáž a likvidace techto zarízení</t>
  </si>
  <si>
    <t>- část materiálu bude použita do položky 17411 (224,982 m3)_x000d_
- zbývající část materiálu bude odvezena na skládku (319,589 m3)_x000d_
- včetně naložení, odvozu a uložení na skládce _x000d_
- poplatek za uložení na skládku viz položka 014102</t>
  </si>
  <si>
    <t>stoka 39,4*1,6*3,1 = 195,424000 =&gt; A _x000d_
rozšíření pro šachty 4*(2,5*2,5*4) = 100,000000 =&gt; B _x000d_
přípojka 7,5*1,2*3,1 = 27,900000 =&gt; C _x000d_
bourané potrubí (8,7+46,2)*1,3*3,1 = 221,247000 =&gt; D _x000d_
Celkové množství 544,571000 = 544,571000 =&gt; E</t>
  </si>
  <si>
    <t xml:space="preserve">z položky 13283:  544,571 = 544,571000 =&gt; A</t>
  </si>
  <si>
    <t>stoka 39,4*1,6*(3,1-0,12-0,15-0,6-0,3) = 121,667200 =&gt; A _x000d_
rozšíření pro šachty 4*(2,5*2,5*(4-0,4-0,2)) = 85,000000 =&gt; B _x000d_
přípojka 7,5*1,2*(3,1-0,15-0,2-0,3) = 22,050000 =&gt; C _x000d_
bourané potrubí (8,7+46,2)*1,3*3,1 = 221,247000 =&gt; D _x000d_
Mezisoučet 449,964000 = 449,964000 =&gt; E _x000d_
50% náhrada nakupovaným materiálem 0/63 449,964*0,5 = 224,982000 =&gt; F</t>
  </si>
  <si>
    <t>podsyp a obsyp potrubí do výšky 300 mm nad potrubí - písek 0/4
index zhutnění ID do 0,9</t>
  </si>
  <si>
    <t xml:space="preserve">stoka  39,4*1,6*(0,25+0,3) = 34,672000 =&gt; A _x000d_
přípojky 7,5*1,2*(0,05+0,3) = 3,150000 =&gt; B _x000d_
Celkové množství 37,822000 = 37,822000 =&gt; C</t>
  </si>
  <si>
    <t>šachty 4*(6*2,5) = 60,000000 =&gt; A</t>
  </si>
  <si>
    <t>Podkladní beton pro kanalizační šachty
2,5*2,5
tl. 200 mm</t>
  </si>
  <si>
    <t>založení šachet 4*(2,5*2,5*0,2) = 5,000000 =&gt; A _x000d_
podbetonávka potrubí stoky 39,4*1,6*(0,15+0,35) = 31,520000 =&gt; B _x000d_
podbetonávka potrubí přípojky 7,5*1,2*(0,15+0,15) = 2,700000 =&gt; C _x000d_
Celkové množství 39,220000 = 39,220000 =&gt; D</t>
  </si>
  <si>
    <t>50% náhrada nakupovaným materiálem(do položky 17411) 0/63 224,982 = 224,982000 =&gt; A</t>
  </si>
  <si>
    <t>založení šachet, frakce 32/63</t>
  </si>
  <si>
    <t>založení šachet 4*(2,5*2,5*0,4) = 10,000000 =&gt; A</t>
  </si>
  <si>
    <t>stoka 39,4*1,6*0,12 = 7,564800 =&gt; A</t>
  </si>
  <si>
    <t>83434</t>
  </si>
  <si>
    <t>POTRUBÍ Z TRUB KAMENINOVÝCH DN DO 200MM</t>
  </si>
  <si>
    <t>přípojka 7,5 = 7,500000 =&gt; A</t>
  </si>
  <si>
    <t>83458</t>
  </si>
  <si>
    <t>POTRUBÍ Z TRUB KAMENINOVÝCH DN DO 600MM</t>
  </si>
  <si>
    <t>stoka 39,4 = 39,400000 =&gt; A</t>
  </si>
  <si>
    <t>894158</t>
  </si>
  <si>
    <t>ŠACHTY KANALIZACNÍ Z BETON DÍLCU NA POTRUBÍ DN DO 600MM</t>
  </si>
  <si>
    <t>Š2 - dno průměru šachty 1,5 m - viz skladba šachet</t>
  </si>
  <si>
    <t>stoka 4 = 4,000000 =&gt; A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</si>
  <si>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</si>
  <si>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stoka 39,4 = 39,400000 =&gt; A _x000d_
přípojka 7,5 = 7,500000 =&gt; B _x000d_
Celkové množství 46,900000 = 46,900000 =&gt; C</t>
  </si>
  <si>
    <t>969234</t>
  </si>
  <si>
    <t>VYBOURÁNÍ POTRUBÍ DN DO 200MM KANALIZAC</t>
  </si>
  <si>
    <t>přípojka 8,7 = 8,700000 =&gt; A</t>
  </si>
  <si>
    <t>969258</t>
  </si>
  <si>
    <t>VYBOURÁNÍ POTRUBÍ DN DO 600MM KANALIZAC</t>
  </si>
  <si>
    <t>stoka 38,8+3,5+3,9 = 46,200000 =&gt; A</t>
  </si>
  <si>
    <t>SO401 - Veřejné osvětlení</t>
  </si>
  <si>
    <t>Materiály</t>
  </si>
  <si>
    <t>Montážní práce</t>
  </si>
  <si>
    <t>Práce v HZS</t>
  </si>
  <si>
    <t>01 - Materiály</t>
  </si>
  <si>
    <t>Stožár bezpaticový třístupňový silniční s manžetou, žárový zinek</t>
  </si>
  <si>
    <t>1kus</t>
  </si>
  <si>
    <t>JB 8 T, 159/133/114mm 
Do stožáru SN2 vrtat otvor pro kabelovou průchodku PG 11 (CYKY-J 3x1,5) - vánoční osvětlení.</t>
  </si>
  <si>
    <t>Stožár bezpaticový třístupňový silniční s manžetou, žárový zinek - přechod 6m</t>
  </si>
  <si>
    <t>STP 6-B</t>
  </si>
  <si>
    <t>03</t>
  </si>
  <si>
    <t>Výložník rovný, žárový zinek (V4/114-1000)</t>
  </si>
  <si>
    <t>UD 1/89-500</t>
  </si>
  <si>
    <t>04</t>
  </si>
  <si>
    <t>Výložník rovný, žárový zinek (V2/114-1000/180)</t>
  </si>
  <si>
    <t>UNI 1-1000</t>
  </si>
  <si>
    <t>05</t>
  </si>
  <si>
    <t>Výložník rovný, žárový zinek (V1/114-1000)</t>
  </si>
  <si>
    <t>UD 1-1000/A</t>
  </si>
  <si>
    <t>06</t>
  </si>
  <si>
    <t>Výložník obloukový třmenový (VT 1 - 2000)</t>
  </si>
  <si>
    <t>STP 6A, 133/89/76mm</t>
  </si>
  <si>
    <t>07</t>
  </si>
  <si>
    <t>Výložník rovný, žárový zinek (UD 1 - 2000/B)</t>
  </si>
  <si>
    <t>08</t>
  </si>
  <si>
    <t>Elektrovýzbroj 1 pojistka</t>
  </si>
  <si>
    <t>SV-x9.35.4p vč. pojistky</t>
  </si>
  <si>
    <t>09</t>
  </si>
  <si>
    <t>Elektrovýzbroj 2 pojistky</t>
  </si>
  <si>
    <t>SV-x9.35.4p vč. pojistek</t>
  </si>
  <si>
    <t>10</t>
  </si>
  <si>
    <t>Elektrovýzbroj 4 pojistky</t>
  </si>
  <si>
    <t>11</t>
  </si>
  <si>
    <t>Připojovací pojistková skříň</t>
  </si>
  <si>
    <t>PS1 63A na sloup</t>
  </si>
  <si>
    <t>12</t>
  </si>
  <si>
    <t>Ocelová instalační trubka 3m</t>
  </si>
  <si>
    <t>KOPOS 6032 ZNM</t>
  </si>
  <si>
    <t>13</t>
  </si>
  <si>
    <t>Svítidlo LED, silniční</t>
  </si>
  <si>
    <t>dle světelného výpočtu</t>
  </si>
  <si>
    <t>14</t>
  </si>
  <si>
    <t>Svítidlo LED, silniční, přechod pro chodce OK</t>
  </si>
  <si>
    <t>15</t>
  </si>
  <si>
    <t>Zemní vedení</t>
  </si>
  <si>
    <t>CYKY-J 4x16</t>
  </si>
  <si>
    <t>16</t>
  </si>
  <si>
    <t>Kabel pro svítidla - vánoční osvětlení</t>
  </si>
  <si>
    <t>1M</t>
  </si>
  <si>
    <t>CYKY-J 5x4</t>
  </si>
  <si>
    <t>17</t>
  </si>
  <si>
    <t>Kabel pro svítidla</t>
  </si>
  <si>
    <t>CYKY-J 3x1,5</t>
  </si>
  <si>
    <t>18</t>
  </si>
  <si>
    <t>Krabice instalační</t>
  </si>
  <si>
    <t>IP 67</t>
  </si>
  <si>
    <t>19</t>
  </si>
  <si>
    <t>Kabelová průchodka PG 11</t>
  </si>
  <si>
    <t>PG 11</t>
  </si>
  <si>
    <t>20</t>
  </si>
  <si>
    <t>Chránič proudový kombinovaný</t>
  </si>
  <si>
    <t>2p C 10A 300mA A 10kA</t>
  </si>
  <si>
    <t>21</t>
  </si>
  <si>
    <t>Svorka spojovací páska-drát</t>
  </si>
  <si>
    <t>SR 3k</t>
  </si>
  <si>
    <t>22</t>
  </si>
  <si>
    <t>Svorka spojovací páska-páska</t>
  </si>
  <si>
    <t>SR 2</t>
  </si>
  <si>
    <t>23</t>
  </si>
  <si>
    <t>Kabelové oko šroubové</t>
  </si>
  <si>
    <t>M10</t>
  </si>
  <si>
    <t>24</t>
  </si>
  <si>
    <t>Zemnící pásek</t>
  </si>
  <si>
    <t>KG</t>
  </si>
  <si>
    <t>FeZn 30x4</t>
  </si>
  <si>
    <t>25</t>
  </si>
  <si>
    <t>Zemnící drát</t>
  </si>
  <si>
    <t>FeZn 10</t>
  </si>
  <si>
    <t>26</t>
  </si>
  <si>
    <t>Chránička Kopoflex</t>
  </si>
  <si>
    <t>průměr 50</t>
  </si>
  <si>
    <t>27</t>
  </si>
  <si>
    <t>Zinek ve spreji do 600°C 400ml</t>
  </si>
  <si>
    <t>otvor pro průchodku</t>
  </si>
  <si>
    <t>28</t>
  </si>
  <si>
    <t>Systém Bandimex</t>
  </si>
  <si>
    <t>sestava na jeden stožár</t>
  </si>
  <si>
    <t>29</t>
  </si>
  <si>
    <t>Výstražná folie</t>
  </si>
  <si>
    <t>červená s bleskem</t>
  </si>
  <si>
    <t>30</t>
  </si>
  <si>
    <t>Zemní kabelová spojka (Univerzální kabelový soubor Al+Cu 4x16 až 4x50)</t>
  </si>
  <si>
    <t>SLV-SV 16-50</t>
  </si>
  <si>
    <t>31</t>
  </si>
  <si>
    <t>Pomocný materiál</t>
  </si>
  <si>
    <t>SADA</t>
  </si>
  <si>
    <t>2 % z celkové ceny materiálů</t>
  </si>
  <si>
    <t>02 - Montážní práce</t>
  </si>
  <si>
    <t>Demontáž starých stožárů vč. patek a výložníků</t>
  </si>
  <si>
    <t>Demontáž svítidel</t>
  </si>
  <si>
    <t xml:space="preserve">Odpojení  starého vedení</t>
  </si>
  <si>
    <t>Hloubení rýh do šířky 600mm</t>
  </si>
  <si>
    <t>Hloubení šachet pro patky</t>
  </si>
  <si>
    <t>Obsyp kabelu, vč. položení výstražné folie</t>
  </si>
  <si>
    <t>Zásyp výkopu, zhutnění</t>
  </si>
  <si>
    <t>Ukotvení sloupu včetně materiálu</t>
  </si>
  <si>
    <t>beton a zásyp</t>
  </si>
  <si>
    <t>Instalace stožáru</t>
  </si>
  <si>
    <t>Montáž výložníků</t>
  </si>
  <si>
    <t>Montáž svítidel s přívodem</t>
  </si>
  <si>
    <t>Uložení zemního vedení - kabel silový s Cu jádrem 4x16mm2</t>
  </si>
  <si>
    <t>Příplatek za zatahování do chráničky do 0,75kg/m</t>
  </si>
  <si>
    <t>Uložení uzemnění - zemnící pásek</t>
  </si>
  <si>
    <t>Připojení odboček drát do 10mm, uzemnění, včetně ošetření nátěrem</t>
  </si>
  <si>
    <t>Montáž kabelové zemní spojky</t>
  </si>
  <si>
    <t>Dělení a montáž ocelových trubek</t>
  </si>
  <si>
    <t>Montáž připojovací skříně systémem Bandimex</t>
  </si>
  <si>
    <t>Vyvrtání a vyzávitování otvoru pro průchodku</t>
  </si>
  <si>
    <t>Zinkování otvoru pro průchodku PG 11</t>
  </si>
  <si>
    <t>Připojení svítidla a elektrovýzbroje stožáru (vč. připojovací skříně)</t>
  </si>
  <si>
    <t>Připojení zemnících drátů ke stožárům</t>
  </si>
  <si>
    <t>Práce plošiny</t>
  </si>
  <si>
    <t>Poplatek za recyklaci svítidla</t>
  </si>
  <si>
    <t>Poplatek za recyklaci světelného zdroje</t>
  </si>
  <si>
    <t>Odvoz suti - beton do 20km, včetně likvidace</t>
  </si>
  <si>
    <t>Odvoz demontovaných stožárů, výložníků, svítidel do 10km</t>
  </si>
  <si>
    <t>dle požadavku správce VO</t>
  </si>
  <si>
    <t>03 - Práce v HZS</t>
  </si>
  <si>
    <t>Revize</t>
  </si>
  <si>
    <t>1sada</t>
  </si>
  <si>
    <t>SO501 - GasNet - přeložka plynovodu</t>
  </si>
  <si>
    <t>Potrubní vedení v zemi</t>
  </si>
  <si>
    <t>Ostatní práce - potrubní vedení v zemi</t>
  </si>
  <si>
    <t>01 - Zemní práce</t>
  </si>
  <si>
    <t>Štěrkopísek (A3),fr. 0-8 - obsyp</t>
  </si>
  <si>
    <t>Štěrkodrť,fr. 0-22 - zásyp</t>
  </si>
  <si>
    <t>119001402</t>
  </si>
  <si>
    <t>Dočasné zajištění potrubí</t>
  </si>
  <si>
    <t>119001421</t>
  </si>
  <si>
    <t>Dočasné zajištění kabelů</t>
  </si>
  <si>
    <t>129001101</t>
  </si>
  <si>
    <t>Příplatek za ztížení vykopávky</t>
  </si>
  <si>
    <t>40*0,8*1 = 32,000000 =&gt; A</t>
  </si>
  <si>
    <t>132351101</t>
  </si>
  <si>
    <t>Hloubení rýh š. do 800mm v horň. tř. 4</t>
  </si>
  <si>
    <t>a) komunikace 49*0,8*0,55 = 21,560000 =&gt; A _x000d_
b) chydn.+cyklo 39*0,8*0,95 = 29,640000 =&gt; B _x000d_
c) zeleň 37*0,8*1,1 = 32,560000 =&gt; C _x000d_
Celkem: A+B+C = 83,760000 =&gt; D</t>
  </si>
  <si>
    <t>133351102</t>
  </si>
  <si>
    <t>Hloubení nezapaž. šachet v horň. tř. 4</t>
  </si>
  <si>
    <t>139911111</t>
  </si>
  <si>
    <t>Bourání konstrukcí ze zdiva kam. na nast.</t>
  </si>
  <si>
    <t>151101102</t>
  </si>
  <si>
    <t>Zřízení pažení příložné do hl. 2-4 m</t>
  </si>
  <si>
    <t>((4*2,1)+(2*2,1))*6 = 75,600000 =&gt; A</t>
  </si>
  <si>
    <t>151101112</t>
  </si>
  <si>
    <t>Odstranění pažení</t>
  </si>
  <si>
    <t>pol. č.6</t>
  </si>
  <si>
    <t>162751137</t>
  </si>
  <si>
    <t>Vodorov. přemístění výkop. z hor. 4, 10 km</t>
  </si>
  <si>
    <t>obsyp, lože, zásyp, konstrukce
pol. 4 + pol. 5a+5b
(37,0x0,80x0,60) - z pol. 5c</t>
  </si>
  <si>
    <t>162751139</t>
  </si>
  <si>
    <t>Příplatek za každých započatých 1000m</t>
  </si>
  <si>
    <t>99,2*10 = 992,000000 =&gt; A</t>
  </si>
  <si>
    <t>171201231</t>
  </si>
  <si>
    <t>Skládkovné-poplatek za uložení na recyklační skládce</t>
  </si>
  <si>
    <t>171251201</t>
  </si>
  <si>
    <t>Uložení sypaniny na skládku</t>
  </si>
  <si>
    <t>174111101</t>
  </si>
  <si>
    <t>Zásyp rýh a šachet se zhutněním - ŠD</t>
  </si>
  <si>
    <t>15+14,8 = 29,800000 =&gt; A</t>
  </si>
  <si>
    <t>175111101</t>
  </si>
  <si>
    <t>Obsyp potrubí a dílů se zhutněním - písek</t>
  </si>
  <si>
    <t xml:space="preserve">část pol. 4 (15,24)+ pol. 5a+5b + část pol 5c (17,76),  vše minus lože</t>
  </si>
  <si>
    <t>451572111</t>
  </si>
  <si>
    <t>Lože pod potrubí z kopaného písku</t>
  </si>
  <si>
    <t>899722114</t>
  </si>
  <si>
    <t>02 - Potrubní vedení v zemi</t>
  </si>
  <si>
    <t>Osazení uzávěru</t>
  </si>
  <si>
    <t>Trubka PE-střednětěžká řada SDR17,6</t>
  </si>
  <si>
    <t xml:space="preserve">s OP  průměr 160x9,1mm, PE 100</t>
  </si>
  <si>
    <t>s OP průměr 225x12,8mm, PE 100</t>
  </si>
  <si>
    <t xml:space="preserve">Trubka PE min  SDR 26</t>
  </si>
  <si>
    <t>O 315x12,1mm, PE 100 - chránička</t>
  </si>
  <si>
    <t>O 400x15,3mm, PE 100 - chránička</t>
  </si>
  <si>
    <t>Přechod zemní DN 200/225PE, PE 100</t>
  </si>
  <si>
    <t>Přechod zemní DN 150/160PE, PE 100</t>
  </si>
  <si>
    <t>Přesuvný kus (1/2), DN 250, PN 16</t>
  </si>
  <si>
    <t>Přesuvný kus (1/2), DN 150, PN 16</t>
  </si>
  <si>
    <t>Balonovací hrdlo + krycí víko</t>
  </si>
  <si>
    <t>2023_OTSKP</t>
  </si>
  <si>
    <t>Šoupě plynové E2/E3 s PE navařovacími konci dn 160PE (PE 100)</t>
  </si>
  <si>
    <t>Teleskopická zemní souprava + poklop</t>
  </si>
  <si>
    <t>Deska pod uzávěr</t>
  </si>
  <si>
    <t>KS</t>
  </si>
  <si>
    <t>Redukce DN 250/200, L 245</t>
  </si>
  <si>
    <t>Elektrospojka O 160 (PE100)</t>
  </si>
  <si>
    <t>Elektrospojka O 225 (PE100)</t>
  </si>
  <si>
    <t>Elektrokoleno O 160 (PE100) - 90st</t>
  </si>
  <si>
    <t>Elektrokoleno O 225 (PE100) - 90st</t>
  </si>
  <si>
    <t>Elektrokoleno O 225 (PE100) - 45st</t>
  </si>
  <si>
    <t>Elektrokoleno O 160 (PE100) - 30st</t>
  </si>
  <si>
    <t>Elektrokoleno O 225 (PE100) - 30st</t>
  </si>
  <si>
    <t>Elektro T kus O 225/225/225PE (PE100)</t>
  </si>
  <si>
    <t>Redukce O 225/160 PE (PE100)</t>
  </si>
  <si>
    <t>Oblouk O 160 PE (PE100) - 60st</t>
  </si>
  <si>
    <t>Oblouk O 160 PE (PE100) - 11st</t>
  </si>
  <si>
    <t>Izolační páska zastudena š. 100mm</t>
  </si>
  <si>
    <t>Ochrana izolace - páska</t>
  </si>
  <si>
    <t>Zajištění těsnosti při propojích</t>
  </si>
  <si>
    <t>Propoje a odpoje DN 150-250</t>
  </si>
  <si>
    <t>vč. zajištění, odplynění, napuštění</t>
  </si>
  <si>
    <t>Napojení signal. vodiče na stávající potrubí</t>
  </si>
  <si>
    <t>vč. zaizolování</t>
  </si>
  <si>
    <t>230023089</t>
  </si>
  <si>
    <t>Montáž trubních dílů DN 150, do 10kg</t>
  </si>
  <si>
    <t>230024113</t>
  </si>
  <si>
    <t>Montáž trubních dílů do DN 250, do 50kg</t>
  </si>
  <si>
    <t>230082088</t>
  </si>
  <si>
    <t>Demontáž potrubí DN 150 do 50kg</t>
  </si>
  <si>
    <t>230082112</t>
  </si>
  <si>
    <t>Demontáž potrubí DN 250 do 50kg</t>
  </si>
  <si>
    <t>230083088</t>
  </si>
  <si>
    <t>Demontáž potrubí DN 150 do 250kg</t>
  </si>
  <si>
    <t>230083112</t>
  </si>
  <si>
    <t>Demontáž potrubí DN 250 do 250kg</t>
  </si>
  <si>
    <t>230200120s</t>
  </si>
  <si>
    <t>Nasunutí potrubní sekce 150 do chráničky</t>
  </si>
  <si>
    <t>230200121s</t>
  </si>
  <si>
    <t>Nasunutí potrubní sekce 200 do chráničky</t>
  </si>
  <si>
    <t>230200138s</t>
  </si>
  <si>
    <t>Příplatek za mont. ve strm svazích</t>
  </si>
  <si>
    <t>230200212</t>
  </si>
  <si>
    <t>Jednostranné přerušení průtoku plynu</t>
  </si>
  <si>
    <t>balony</t>
  </si>
  <si>
    <t>230201311</t>
  </si>
  <si>
    <t>Montáž trubních dílů PE do O 160mm</t>
  </si>
  <si>
    <t>230201326</t>
  </si>
  <si>
    <t>Montáž trubních dílů PE do O 225mm</t>
  </si>
  <si>
    <t>230205125</t>
  </si>
  <si>
    <t>Montáž trub PE do O 160 mm</t>
  </si>
  <si>
    <t>230205142</t>
  </si>
  <si>
    <t>Montáž trub PE do O 225 mm</t>
  </si>
  <si>
    <t>230205155</t>
  </si>
  <si>
    <t>Montáž trub PE do O 315 mm</t>
  </si>
  <si>
    <t>230205175</t>
  </si>
  <si>
    <t>Montáž trub PE do O 400 mm</t>
  </si>
  <si>
    <t>230208515</t>
  </si>
  <si>
    <t>Odplynění a inertizace potrubí do DN 300</t>
  </si>
  <si>
    <t>230210013s</t>
  </si>
  <si>
    <t>Ochrana opláštění a izolace svarů -ovin</t>
  </si>
  <si>
    <t>230210014</t>
  </si>
  <si>
    <t>Oprava opláštění a izolace svarů za stud.</t>
  </si>
  <si>
    <t>230220001</t>
  </si>
  <si>
    <t>Montáž zemní soupravy</t>
  </si>
  <si>
    <t>230220006</t>
  </si>
  <si>
    <t>Montáž poklopu</t>
  </si>
  <si>
    <t>230220036</t>
  </si>
  <si>
    <t>Montáž desky pod armaturu</t>
  </si>
  <si>
    <t>03 - Ostatní práce - potrubní vedení v zemi</t>
  </si>
  <si>
    <t>Signalizační vodič CU.Y. 2,5 mm2</t>
  </si>
  <si>
    <t>Odzkoušení propojů</t>
  </si>
  <si>
    <t>Elektrojiskrová zkouška izolace</t>
  </si>
  <si>
    <t>Proměření vodiče</t>
  </si>
  <si>
    <t>Revize zařízení</t>
  </si>
  <si>
    <t>Technické práce (doklady-přejímka-ostat.)</t>
  </si>
  <si>
    <t>230170005</t>
  </si>
  <si>
    <t>Příprava TZ do DN 200</t>
  </si>
  <si>
    <t>230170021</t>
  </si>
  <si>
    <t>Provedení hlavní tlakové zkoušky-pevnost</t>
  </si>
  <si>
    <t>Provedení hlavní tlakové zkoušky-těsnost</t>
  </si>
  <si>
    <t>SO801 - Vegetační úpravy</t>
  </si>
  <si>
    <t>Rostlinný materiál</t>
  </si>
  <si>
    <t>Ostatní materiál</t>
  </si>
  <si>
    <t>Zahradnické práce</t>
  </si>
  <si>
    <t>01 - Rostlinný materiál</t>
  </si>
  <si>
    <t>Amelanchier alnifolia</t>
  </si>
  <si>
    <t>Listnaté keře
120-150cm, K5l, mnohokmen</t>
  </si>
  <si>
    <t>Calamagrostis acutifolia Overdam</t>
  </si>
  <si>
    <t>Smíšený trvalkový záhon
K9*9*10</t>
  </si>
  <si>
    <t>Deschampsia caespitosa Goldschleier</t>
  </si>
  <si>
    <t>Achillea Moonshine</t>
  </si>
  <si>
    <t>Aster amellus Silbersee</t>
  </si>
  <si>
    <t>Calamintha nepeta ssp. nepeta</t>
  </si>
  <si>
    <t>Echinacea angustifolia</t>
  </si>
  <si>
    <t>Papaver orientale Brillant</t>
  </si>
  <si>
    <t>Salvia nemorosa Mainacht</t>
  </si>
  <si>
    <t>Salvia officinalis Purpurascens</t>
  </si>
  <si>
    <t>Anaphalis triplinervis Silberregen</t>
  </si>
  <si>
    <t>Sedum Herbstfreude</t>
  </si>
  <si>
    <t>Euphorbia cyparissias Fens Ruby</t>
  </si>
  <si>
    <t>Gypsophila Rosenschleier</t>
  </si>
  <si>
    <t>Centranthus ruber Coccineus</t>
  </si>
  <si>
    <t>Linaria purpurea</t>
  </si>
  <si>
    <t>Allium aflatunense Purple Sensation</t>
  </si>
  <si>
    <t>Cibulnaté a hlíznaté rostliny
10/12</t>
  </si>
  <si>
    <t>Crocus tommasinianus Barrs Purple</t>
  </si>
  <si>
    <t>Cibulnaté a hlíznaté rostliny
 5/7</t>
  </si>
  <si>
    <t>Crocus chrysanthus Goldilocks</t>
  </si>
  <si>
    <t>Tulipa tarda</t>
  </si>
  <si>
    <t>Muscari armeniacum Christmas Pearl</t>
  </si>
  <si>
    <t>Cibulnaté a hlíznaté rostliny
5/7</t>
  </si>
  <si>
    <t>Tulipa praestans Fusilier</t>
  </si>
  <si>
    <t>Ztratné</t>
  </si>
  <si>
    <t>CELEK</t>
  </si>
  <si>
    <t>5 % z celkové ceny za materiály
94244*0,05=4 712,20</t>
  </si>
  <si>
    <t>02 - Ostatní materiál</t>
  </si>
  <si>
    <t>Ornice pro výsadbu</t>
  </si>
  <si>
    <t>PŘÍPRAVA STANOVIŠTĚ
tl.45cm pod keře a 30cm pod trvalky</t>
  </si>
  <si>
    <t>18*0,45 = 8,100000 =&gt; A _x000d_
88*0,25 = 22,000000 =&gt; B _x000d_
Celkem: A+B = 30,100000 =&gt; C</t>
  </si>
  <si>
    <t>Herbicid před výsadbou</t>
  </si>
  <si>
    <t>L</t>
  </si>
  <si>
    <t>PŘÍPRAVA STANOVIŠTĚ
Glyfosát (např.:Roundup), 0,0005l/m2, opakování 2x</t>
  </si>
  <si>
    <t>106*0,0005*2 = 0,106000 =&gt; A</t>
  </si>
  <si>
    <t>Zahradnický substrát pod keře</t>
  </si>
  <si>
    <t>VÝSADBA KEŘŮ
5l/ks</t>
  </si>
  <si>
    <t>7*0,005 = 0,035000 =&gt; A</t>
  </si>
  <si>
    <t>Hnojivo ke keřům</t>
  </si>
  <si>
    <t>VÝSADBA KEŘŮ
NPK, 50g NPK/m2</t>
  </si>
  <si>
    <t>18*0,05 = 0,900000 =&gt; A</t>
  </si>
  <si>
    <t>Drcený žulový štěrk světlé barvy</t>
  </si>
  <si>
    <t>VÝSADBA KEŘŮ
frakce 8/16, vrstva 10cm</t>
  </si>
  <si>
    <t>18*0,1 = 1,800000 =&gt; A</t>
  </si>
  <si>
    <t>Voda zálivková - zálivka keřů</t>
  </si>
  <si>
    <t>VÝSADBA KEŘŮ
40l/m2, opakování 2x</t>
  </si>
  <si>
    <t>18*40*2 = 1440,000000 =&gt; A</t>
  </si>
  <si>
    <t>Voda zálivková - zálivka keřů - dokončovací práce</t>
  </si>
  <si>
    <t>Dokončovací péče
20l/m2, opakování 10x</t>
  </si>
  <si>
    <t>18*20*10 = 3600,000000 =&gt; A</t>
  </si>
  <si>
    <t>Písek praný</t>
  </si>
  <si>
    <t>VÝSADBA SMÍŠENÝCH TRVALKOVÝCH ZÁHONŮ
bez prachových částic, vrstva 120mm</t>
  </si>
  <si>
    <t>88*0,12 = 10,560000 =&gt; A</t>
  </si>
  <si>
    <t>VÝSADBA SMÍŠENÝCH TRVALKOVÝCH ZÁHONŮ
frakce 8/16, vrstva 10cm</t>
  </si>
  <si>
    <t>88*0,1 = 8,800000 =&gt; A</t>
  </si>
  <si>
    <t>Voda zálivková - zálivka trvalkových porostů</t>
  </si>
  <si>
    <t>VÝSADBA SMÍŠENÝCH TRVALKOVÝCH ZÁHONŮ
40l/m2, opakování 2x</t>
  </si>
  <si>
    <t>88*40*2 = 7040,000000 =&gt; A</t>
  </si>
  <si>
    <t>Voda zálivková - zálivka trvalkových porostů - dokončovací práce</t>
  </si>
  <si>
    <t>VÝSADBA SMÍŠENÝCH TRVALKOVÝCH ZÁHONŮ
Dokončovací péče
20l/m2, opakování 10x</t>
  </si>
  <si>
    <t>88*20*10 = 17600,000000 =&gt; A</t>
  </si>
  <si>
    <t>03 - Zahradnické práce</t>
  </si>
  <si>
    <t>119005121</t>
  </si>
  <si>
    <t>Vytyčení výsadeb zapojených nebo v záhonu plochy do 100 m2 s rozmístěním rostlin ve sponu</t>
  </si>
  <si>
    <t>VÝSADBY KEŘOVÝCH SKUPIN</t>
  </si>
  <si>
    <t>119005123</t>
  </si>
  <si>
    <t>Vytyčení výsadeb zapojených nebo v záhonu plochy do 100 m2 s rozmístěním rostlin nepravidelně ve stejnorodých skupinách</t>
  </si>
  <si>
    <t>VÝSADBA TRVALEK</t>
  </si>
  <si>
    <t>181111111</t>
  </si>
  <si>
    <t>Plošná úprava terénu do 500 m2 zemina tř 1 až 4 nerovnosti do 100 mm v rovinně a svahu do 1:5</t>
  </si>
  <si>
    <t>PŔÍPRAVA STANOVIŠTĚ</t>
  </si>
  <si>
    <t>183111111</t>
  </si>
  <si>
    <t>Hloubení jamek bez výměny půdy zeminy tř 1 až 4 objem do 0,002 m3 v rovině a svahu do 1:5</t>
  </si>
  <si>
    <t>183111212</t>
  </si>
  <si>
    <t>Hloubení Jamky pro výsadbu s výměnou 50 % půdy zeminy tř 1 až 4 objem do 0,005 m3 v rovině a svahu do 1:5</t>
  </si>
  <si>
    <t>183211313</t>
  </si>
  <si>
    <t>Výsadba cibulí nebo hlíz</t>
  </si>
  <si>
    <t>183211322</t>
  </si>
  <si>
    <t>Výsadba květin krytokořenných průměru kontejneru do 120 mm</t>
  </si>
  <si>
    <t>183403153</t>
  </si>
  <si>
    <t>Obdělání půdy hrabáním v rovině a svahu do 1:5, opakování 2x</t>
  </si>
  <si>
    <t>106*2 = 212,000000 =&gt; A</t>
  </si>
  <si>
    <t>183403161</t>
  </si>
  <si>
    <t>Obdělání půdy válením v rovině a svahu do 1:5</t>
  </si>
  <si>
    <t>184102112</t>
  </si>
  <si>
    <t>Výsadba dřeviny s balem D do 0,3 m do jamky se zalitím v rovině a svahu do 1:5</t>
  </si>
  <si>
    <t>184802111</t>
  </si>
  <si>
    <t>Chemické odplevelení před založením kultury nad 20 m2 postřikem na široko v rovině a svahu do 1:5, opakování 2x</t>
  </si>
  <si>
    <t>184911161</t>
  </si>
  <si>
    <t>Mulčování záhonů kačírkem tl. vrstvy do 0,1 m v rovině a svahu do 1:5</t>
  </si>
  <si>
    <t>185802113</t>
  </si>
  <si>
    <t>Hnojení půdy umělým hnojivem na široko v rovině a svahu do 1:5</t>
  </si>
  <si>
    <t>18*0,05/1000 = 0,000900 =&gt; A</t>
  </si>
  <si>
    <t>185804211</t>
  </si>
  <si>
    <t>Vypletí záhonu květin s naložením a odvozem odpadu do 20 km v rovině a svahu do 1:5, opakování 2x</t>
  </si>
  <si>
    <t>VÝSADBA TRVALEK
Dokončovací péče</t>
  </si>
  <si>
    <t>88*2 = 176,000000 =&gt; A</t>
  </si>
  <si>
    <t>185804214</t>
  </si>
  <si>
    <t>Vypletí záhonu dřevin ve skupinách s naložením a odvozem odpadu do 20 km v rovině a svahu do 1:5</t>
  </si>
  <si>
    <t>VÝSADBY KEŘOVÝCH SKUPIN
Dokončovací péče</t>
  </si>
  <si>
    <t>185804312</t>
  </si>
  <si>
    <t>Zalití rostlin vodou přes 20m2, 40l/m2, opakování 2x</t>
  </si>
  <si>
    <t>88*40*2/1000 = 7,040000 =&gt; A</t>
  </si>
  <si>
    <t>Zalití rostlin vodou přes 20m2, 20l/m2, opakování 10x</t>
  </si>
  <si>
    <t>88*20*10/1000 = 17,600000 =&gt; A</t>
  </si>
  <si>
    <t>18*40*2/1000 = 1,440000 =&gt; A</t>
  </si>
  <si>
    <t>18*20*10/1000 = 3,600000 =&gt; A</t>
  </si>
  <si>
    <t>185851121</t>
  </si>
  <si>
    <t>Dovoz vody pro zálivku rostlin na vzdálenost do 1000 m</t>
  </si>
  <si>
    <t>R</t>
  </si>
  <si>
    <t>Doplnění zeminy</t>
  </si>
  <si>
    <t>18*0,45+88*0,25 = 30,100000 =&gt; A</t>
  </si>
  <si>
    <t>Doplnění písku</t>
  </si>
  <si>
    <t>Doprava rostlin a materiálů</t>
  </si>
  <si>
    <t>Doprava osob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</si>
</sst>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164" fontId="4" fillId="0" borderId="0" xfId="0" applyNumberFormat="1" applyFont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SUM(D20,D24)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SUM(F20,F24)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SUM(D21,D22,D23)</f>
        <v>0</v>
      </c>
      <c r="E20" s="25"/>
      <c r="F20" s="24">
        <f>SUM(F21,F22,F23)</f>
        <v>0</v>
      </c>
      <c r="G20" s="12"/>
      <c r="H20" s="2"/>
      <c r="I20" s="2"/>
    </row>
    <row r="21" thickBot="1" ht="13.5">
      <c r="A21" s="9"/>
      <c r="B21" s="26" t="s">
        <v>20</v>
      </c>
      <c r="C21" s="27" t="s">
        <v>21</v>
      </c>
      <c r="D21" s="28">
        <f>'0 - 000.1'!J10</f>
        <v>0</v>
      </c>
      <c r="E21" s="29"/>
      <c r="F21" s="28">
        <f>('0 - 000.1'!J11)</f>
        <v>0</v>
      </c>
      <c r="G21" s="12"/>
      <c r="H21" s="2"/>
      <c r="I21" s="2"/>
      <c r="S21" s="30">
        <f>ROUND('0 - 000.1'!S11,4)</f>
        <v>0</v>
      </c>
    </row>
    <row r="22" thickTop="1" thickBot="1" ht="14.25">
      <c r="A22" s="9"/>
      <c r="B22" s="31" t="s">
        <v>22</v>
      </c>
      <c r="C22" s="32" t="s">
        <v>23</v>
      </c>
      <c r="D22" s="33">
        <f>'1 - SO101'!J10</f>
        <v>0</v>
      </c>
      <c r="E22" s="29"/>
      <c r="F22" s="33">
        <f>('1 - SO101'!J11)</f>
        <v>0</v>
      </c>
      <c r="G22" s="12"/>
      <c r="H22" s="2"/>
      <c r="I22" s="2"/>
      <c r="S22" s="30">
        <f>ROUND('1 - SO101'!S11,4)</f>
        <v>0</v>
      </c>
    </row>
    <row r="23" thickTop="1" thickBot="1" ht="14.25">
      <c r="A23" s="9"/>
      <c r="B23" s="31" t="s">
        <v>24</v>
      </c>
      <c r="C23" s="32" t="s">
        <v>25</v>
      </c>
      <c r="D23" s="33">
        <f>'2 - SO180.1'!J10</f>
        <v>0</v>
      </c>
      <c r="E23" s="29"/>
      <c r="F23" s="33">
        <f>('2 - SO180.1'!J11)</f>
        <v>0</v>
      </c>
      <c r="G23" s="12"/>
      <c r="H23" s="2"/>
      <c r="I23" s="2"/>
      <c r="S23" s="30">
        <f>ROUND('2 - SO180.1'!S11,4)</f>
        <v>0</v>
      </c>
    </row>
    <row r="24" thickTop="1" ht="13.5">
      <c r="A24" s="9"/>
      <c r="B24" s="34" t="s">
        <v>26</v>
      </c>
      <c r="C24" s="34" t="s">
        <v>27</v>
      </c>
      <c r="D24" s="35">
        <f>SUM(D25,D26,D27,D28,D29,D30,D31,D32,D33)</f>
        <v>0</v>
      </c>
      <c r="E24" s="25"/>
      <c r="F24" s="35">
        <f>SUM(F25,F26,F27,F28,F29,F30,F31,F32,F33)</f>
        <v>0</v>
      </c>
      <c r="G24" s="12"/>
      <c r="H24" s="2"/>
      <c r="I24" s="2"/>
    </row>
    <row r="25" thickBot="1" ht="13.5">
      <c r="A25" s="9"/>
      <c r="B25" s="26" t="s">
        <v>28</v>
      </c>
      <c r="C25" s="27" t="s">
        <v>29</v>
      </c>
      <c r="D25" s="28">
        <f>'3 - 000.2'!J10</f>
        <v>0</v>
      </c>
      <c r="E25" s="29"/>
      <c r="F25" s="28">
        <f>('3 - 000.2'!J11)</f>
        <v>0</v>
      </c>
      <c r="G25" s="12"/>
      <c r="H25" s="2"/>
      <c r="I25" s="2"/>
      <c r="S25" s="30">
        <f>ROUND('3 - 000.2'!S11,4)</f>
        <v>0</v>
      </c>
    </row>
    <row r="26" thickTop="1" thickBot="1" ht="14.25">
      <c r="A26" s="9"/>
      <c r="B26" s="31" t="s">
        <v>30</v>
      </c>
      <c r="C26" s="32" t="s">
        <v>31</v>
      </c>
      <c r="D26" s="33">
        <f>'4 - SO102'!J10</f>
        <v>0</v>
      </c>
      <c r="E26" s="29"/>
      <c r="F26" s="33">
        <f>('4 - SO102'!J11)</f>
        <v>0</v>
      </c>
      <c r="G26" s="12"/>
      <c r="H26" s="2"/>
      <c r="I26" s="2"/>
      <c r="S26" s="30">
        <f>ROUND('4 - SO102'!S11,4)</f>
        <v>0</v>
      </c>
    </row>
    <row r="27" thickTop="1" thickBot="1" ht="14.25">
      <c r="A27" s="9"/>
      <c r="B27" s="31" t="s">
        <v>32</v>
      </c>
      <c r="C27" s="32" t="s">
        <v>33</v>
      </c>
      <c r="D27" s="33">
        <f>'5 - SO180.2'!J10</f>
        <v>0</v>
      </c>
      <c r="E27" s="29"/>
      <c r="F27" s="33">
        <f>('5 - SO180.2'!J11)</f>
        <v>0</v>
      </c>
      <c r="G27" s="12"/>
      <c r="H27" s="2"/>
      <c r="I27" s="2"/>
      <c r="S27" s="30">
        <f>ROUND('5 - SO180.2'!S11,4)</f>
        <v>0</v>
      </c>
    </row>
    <row r="28" thickTop="1" thickBot="1" ht="14.25">
      <c r="A28" s="9"/>
      <c r="B28" s="31" t="s">
        <v>34</v>
      </c>
      <c r="C28" s="32" t="s">
        <v>35</v>
      </c>
      <c r="D28" s="33">
        <f>'6 - SO301'!J10</f>
        <v>0</v>
      </c>
      <c r="E28" s="29"/>
      <c r="F28" s="33">
        <f>('6 - SO301'!J11)</f>
        <v>0</v>
      </c>
      <c r="G28" s="12"/>
      <c r="H28" s="2"/>
      <c r="I28" s="2"/>
      <c r="S28" s="30">
        <f>ROUND('6 - SO301'!S11,4)</f>
        <v>0</v>
      </c>
    </row>
    <row r="29" thickTop="1" thickBot="1" ht="14.25">
      <c r="A29" s="9"/>
      <c r="B29" s="31" t="s">
        <v>36</v>
      </c>
      <c r="C29" s="32" t="s">
        <v>37</v>
      </c>
      <c r="D29" s="33">
        <f>'7 - SO302'!J10</f>
        <v>0</v>
      </c>
      <c r="E29" s="29"/>
      <c r="F29" s="33">
        <f>('7 - SO302'!J11)</f>
        <v>0</v>
      </c>
      <c r="G29" s="12"/>
      <c r="H29" s="2"/>
      <c r="I29" s="2"/>
      <c r="S29" s="30">
        <f>ROUND('7 - SO302'!S11,4)</f>
        <v>0</v>
      </c>
    </row>
    <row r="30" thickTop="1" thickBot="1" ht="14.25">
      <c r="A30" s="9"/>
      <c r="B30" s="31" t="s">
        <v>38</v>
      </c>
      <c r="C30" s="32" t="s">
        <v>39</v>
      </c>
      <c r="D30" s="33">
        <f>'8 - SO303'!J10</f>
        <v>0</v>
      </c>
      <c r="E30" s="29"/>
      <c r="F30" s="33">
        <f>('8 - SO303'!J11)</f>
        <v>0</v>
      </c>
      <c r="G30" s="12"/>
      <c r="H30" s="2"/>
      <c r="I30" s="2"/>
      <c r="S30" s="30">
        <f>ROUND('8 - SO303'!S11,4)</f>
        <v>0</v>
      </c>
    </row>
    <row r="31" thickTop="1" thickBot="1" ht="14.25">
      <c r="A31" s="9"/>
      <c r="B31" s="31" t="s">
        <v>40</v>
      </c>
      <c r="C31" s="32" t="s">
        <v>41</v>
      </c>
      <c r="D31" s="33">
        <f>'9 - SO401'!J10</f>
        <v>0</v>
      </c>
      <c r="E31" s="29"/>
      <c r="F31" s="33">
        <f>('9 - SO401'!J11)</f>
        <v>0</v>
      </c>
      <c r="G31" s="12"/>
      <c r="H31" s="2"/>
      <c r="I31" s="2"/>
      <c r="S31" s="30">
        <f>ROUND('9 - SO401'!S11,4)</f>
        <v>0</v>
      </c>
    </row>
    <row r="32" thickTop="1" thickBot="1" ht="14.25">
      <c r="A32" s="9"/>
      <c r="B32" s="31" t="s">
        <v>42</v>
      </c>
      <c r="C32" s="32" t="s">
        <v>43</v>
      </c>
      <c r="D32" s="33">
        <f>'10 - SO501'!J10</f>
        <v>0</v>
      </c>
      <c r="E32" s="29"/>
      <c r="F32" s="33">
        <f>('10 - SO501'!J11)</f>
        <v>0</v>
      </c>
      <c r="G32" s="12"/>
      <c r="H32" s="2"/>
      <c r="I32" s="2"/>
      <c r="S32" s="30">
        <f>ROUND('10 - SO501'!S11,4)</f>
        <v>0</v>
      </c>
    </row>
    <row r="33" thickTop="1" thickBot="1" ht="14.25">
      <c r="A33" s="9"/>
      <c r="B33" s="31" t="s">
        <v>44</v>
      </c>
      <c r="C33" s="32" t="s">
        <v>45</v>
      </c>
      <c r="D33" s="33">
        <f>'11 - SO801'!J10</f>
        <v>0</v>
      </c>
      <c r="E33" s="29"/>
      <c r="F33" s="33">
        <f>('11 - SO801'!J11)</f>
        <v>0</v>
      </c>
      <c r="G33" s="12"/>
      <c r="H33" s="2"/>
      <c r="I33" s="2"/>
      <c r="S33" s="30">
        <f>ROUND('11 - SO801'!S11,4)</f>
        <v>0</v>
      </c>
    </row>
    <row r="34">
      <c r="A34" s="13"/>
      <c r="B34" s="4"/>
      <c r="C34" s="4"/>
      <c r="D34" s="4"/>
      <c r="E34" s="4"/>
      <c r="F34" s="4"/>
      <c r="G34" s="14"/>
      <c r="H34" s="2"/>
      <c r="I3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0.1'!A11" display="   └ 000.1 ꜛ"/>
    <hyperlink ref="B22" location="'1 - SO101'!A11" display="   └ SO101 ꜛ"/>
    <hyperlink ref="B23" location="'2 - SO180.1'!A11" display="   └ SO180.1 ꜛ"/>
    <hyperlink ref="B25" location="'3 - 000.2'!A11" display="   └ 000.2 ꜛ"/>
    <hyperlink ref="B26" location="'4 - SO102'!A11" display="   └ SO102 ꜛ"/>
    <hyperlink ref="B27" location="'5 - SO180.2'!A11" display="   └ SO180.2 ꜛ"/>
    <hyperlink ref="B28" location="'6 - SO301'!A11" display="   └ SO301 ꜛ"/>
    <hyperlink ref="B29" location="'7 - SO302'!A11" display="   └ SO302 ꜛ"/>
    <hyperlink ref="B30" location="'8 - SO303'!A11" display="   └ SO303 ꜛ"/>
    <hyperlink ref="B31" location="'9 - SO401'!A11" display="   └ SO401 ꜛ"/>
    <hyperlink ref="B32" location="'10 - SO501'!A11" display="   └ SO501 ꜛ"/>
    <hyperlink ref="B33" location="'11 - SO801'!A11" display="   └ SO801 ꜛ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H36+H64+H97+H130+H143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599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L36+L64+L97+L130+L143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0">
        <f>AVERAGE(J35,J63,J96,J129,J142)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0">
        <f>S35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H64</f>
        <v>0</v>
      </c>
      <c r="L21" s="46">
        <f>L64</f>
        <v>0</v>
      </c>
      <c r="M21" s="12"/>
      <c r="N21" s="2"/>
      <c r="O21" s="2"/>
      <c r="P21" s="2"/>
      <c r="Q21" s="2"/>
      <c r="S21" s="30">
        <f>S63</f>
        <v>0</v>
      </c>
    </row>
    <row r="22">
      <c r="A22" s="9"/>
      <c r="B22" s="44">
        <v>4</v>
      </c>
      <c r="C22" s="1"/>
      <c r="D22" s="1"/>
      <c r="E22" s="45" t="s">
        <v>451</v>
      </c>
      <c r="F22" s="1"/>
      <c r="G22" s="1"/>
      <c r="H22" s="1"/>
      <c r="I22" s="1"/>
      <c r="J22" s="1"/>
      <c r="K22" s="46">
        <f>H97</f>
        <v>0</v>
      </c>
      <c r="L22" s="46">
        <f>L97</f>
        <v>0</v>
      </c>
      <c r="M22" s="12"/>
      <c r="N22" s="2"/>
      <c r="O22" s="2"/>
      <c r="P22" s="2"/>
      <c r="Q22" s="2"/>
      <c r="S22" s="30">
        <f>S96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H130</f>
        <v>0</v>
      </c>
      <c r="L23" s="46">
        <f>L130</f>
        <v>0</v>
      </c>
      <c r="M23" s="12"/>
      <c r="N23" s="2"/>
      <c r="O23" s="2"/>
      <c r="P23" s="2"/>
      <c r="Q23" s="2"/>
      <c r="S23" s="30">
        <f>S129</f>
        <v>0</v>
      </c>
    </row>
    <row r="24">
      <c r="A24" s="9"/>
      <c r="B24" s="44">
        <v>9</v>
      </c>
      <c r="C24" s="1"/>
      <c r="D24" s="1"/>
      <c r="E24" s="45" t="s">
        <v>114</v>
      </c>
      <c r="F24" s="1"/>
      <c r="G24" s="1"/>
      <c r="H24" s="1"/>
      <c r="I24" s="1"/>
      <c r="J24" s="1"/>
      <c r="K24" s="46">
        <f>H143</f>
        <v>0</v>
      </c>
      <c r="L24" s="46">
        <f>L143</f>
        <v>0</v>
      </c>
      <c r="M24" s="12"/>
      <c r="N24" s="2"/>
      <c r="O24" s="2"/>
      <c r="P24" s="2"/>
      <c r="Q24" s="2"/>
      <c r="S24" s="30">
        <f>S142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8"/>
      <c r="N25" s="2"/>
      <c r="O25" s="2"/>
      <c r="P25" s="2"/>
      <c r="Q25" s="2"/>
    </row>
    <row r="26" ht="14" customHeight="1">
      <c r="A26" s="4"/>
      <c r="B26" s="36" t="s">
        <v>55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9"/>
      <c r="N27" s="2"/>
      <c r="O27" s="2"/>
      <c r="P27" s="2"/>
      <c r="Q27" s="2"/>
    </row>
    <row r="28" ht="18" customHeight="1">
      <c r="A28" s="9"/>
      <c r="B28" s="42" t="s">
        <v>56</v>
      </c>
      <c r="C28" s="42" t="s">
        <v>52</v>
      </c>
      <c r="D28" s="42" t="s">
        <v>57</v>
      </c>
      <c r="E28" s="42" t="s">
        <v>53</v>
      </c>
      <c r="F28" s="42" t="s">
        <v>58</v>
      </c>
      <c r="G28" s="43" t="s">
        <v>59</v>
      </c>
      <c r="H28" s="22" t="s">
        <v>60</v>
      </c>
      <c r="I28" s="22" t="s">
        <v>61</v>
      </c>
      <c r="J28" s="22" t="s">
        <v>16</v>
      </c>
      <c r="K28" s="43" t="s">
        <v>62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7" t="s">
        <v>63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115</v>
      </c>
      <c r="D30" s="50"/>
      <c r="E30" s="50" t="s">
        <v>117</v>
      </c>
      <c r="F30" s="50" t="s">
        <v>3</v>
      </c>
      <c r="G30" s="51" t="s">
        <v>118</v>
      </c>
      <c r="H30" s="52">
        <v>639.178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0">
        <f>IF(ISNUMBER(K30)=FALSE,J30,0)</f>
        <v>0</v>
      </c>
    </row>
    <row r="31">
      <c r="A31" s="9"/>
      <c r="B31" s="56" t="s">
        <v>67</v>
      </c>
      <c r="C31" s="1"/>
      <c r="D31" s="1"/>
      <c r="E31" s="57" t="s">
        <v>119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69</v>
      </c>
      <c r="C32" s="1"/>
      <c r="D32" s="1"/>
      <c r="E32" s="57" t="s">
        <v>600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71</v>
      </c>
      <c r="C33" s="1"/>
      <c r="D33" s="1"/>
      <c r="E33" s="57" t="s">
        <v>121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73</v>
      </c>
      <c r="C34" s="29"/>
      <c r="D34" s="29"/>
      <c r="E34" s="59" t="s">
        <v>74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5" t="s">
        <v>54</v>
      </c>
      <c r="F35" s="1"/>
      <c r="G35" s="66" t="s">
        <v>103</v>
      </c>
      <c r="H35" s="67">
        <f>0+J30</f>
        <v>0</v>
      </c>
      <c r="I35" s="66" t="s">
        <v>104</v>
      </c>
      <c r="J35" s="68">
        <f>(L35-H35)</f>
        <v>0</v>
      </c>
      <c r="K35" s="66" t="s">
        <v>105</v>
      </c>
      <c r="L35" s="69">
        <f>0+L30</f>
        <v>0</v>
      </c>
      <c r="M35" s="12"/>
      <c r="N35" s="2"/>
      <c r="O35" s="2"/>
      <c r="P35" s="2"/>
      <c r="Q35" s="41">
        <f>0+Q30</f>
        <v>0</v>
      </c>
      <c r="R35" s="30">
        <f>0+R30</f>
        <v>0</v>
      </c>
      <c r="S35" s="70">
        <f>Q35*(1+J35)+R35</f>
        <v>0</v>
      </c>
    </row>
    <row r="36" thickTop="1" thickBot="1" ht="25" customHeight="1">
      <c r="A36" s="9"/>
      <c r="B36" s="71"/>
      <c r="C36" s="71"/>
      <c r="D36" s="71"/>
      <c r="E36" s="71"/>
      <c r="F36" s="71"/>
      <c r="G36" s="72" t="s">
        <v>106</v>
      </c>
      <c r="H36" s="73">
        <f>0+J30</f>
        <v>0</v>
      </c>
      <c r="I36" s="72" t="s">
        <v>107</v>
      </c>
      <c r="J36" s="74">
        <f>0+J35</f>
        <v>0</v>
      </c>
      <c r="K36" s="72" t="s">
        <v>108</v>
      </c>
      <c r="L36" s="75">
        <f>0+L30</f>
        <v>0</v>
      </c>
      <c r="M36" s="12"/>
      <c r="N36" s="2"/>
      <c r="O36" s="2"/>
      <c r="P36" s="2"/>
      <c r="Q36" s="2"/>
    </row>
    <row r="37" ht="40" customHeight="1">
      <c r="A37" s="9"/>
      <c r="B37" s="80" t="s">
        <v>133</v>
      </c>
      <c r="C37" s="1"/>
      <c r="D37" s="1"/>
      <c r="E37" s="1"/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49">
        <v>2</v>
      </c>
      <c r="C38" s="50" t="s">
        <v>601</v>
      </c>
      <c r="D38" s="50"/>
      <c r="E38" s="50" t="s">
        <v>602</v>
      </c>
      <c r="F38" s="50" t="s">
        <v>3</v>
      </c>
      <c r="G38" s="51" t="s">
        <v>455</v>
      </c>
      <c r="H38" s="52">
        <v>400</v>
      </c>
      <c r="I38" s="24">
        <f>ROUND(0,2)</f>
        <v>0</v>
      </c>
      <c r="J38" s="53">
        <f>ROUND(I38*H38,2)</f>
        <v>0</v>
      </c>
      <c r="K38" s="54">
        <v>0.20999999999999999</v>
      </c>
      <c r="L38" s="55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603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457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604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 t="s">
        <v>74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3</v>
      </c>
      <c r="C43" s="50" t="s">
        <v>453</v>
      </c>
      <c r="D43" s="50"/>
      <c r="E43" s="50" t="s">
        <v>454</v>
      </c>
      <c r="F43" s="50" t="s">
        <v>3</v>
      </c>
      <c r="G43" s="51" t="s">
        <v>455</v>
      </c>
      <c r="H43" s="61">
        <v>400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456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457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458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 t="s">
        <v>74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</v>
      </c>
      <c r="C48" s="50" t="s">
        <v>464</v>
      </c>
      <c r="D48" s="50"/>
      <c r="E48" s="50" t="s">
        <v>465</v>
      </c>
      <c r="F48" s="50" t="s">
        <v>3</v>
      </c>
      <c r="G48" s="51" t="s">
        <v>136</v>
      </c>
      <c r="H48" s="61">
        <v>544.57100000000003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605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606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468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 t="s">
        <v>74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5</v>
      </c>
      <c r="C53" s="50" t="s">
        <v>173</v>
      </c>
      <c r="D53" s="50"/>
      <c r="E53" s="50" t="s">
        <v>174</v>
      </c>
      <c r="F53" s="50" t="s">
        <v>3</v>
      </c>
      <c r="G53" s="51" t="s">
        <v>136</v>
      </c>
      <c r="H53" s="61">
        <v>544.57100000000003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175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607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177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 t="s">
        <v>74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6</v>
      </c>
      <c r="C58" s="50" t="s">
        <v>470</v>
      </c>
      <c r="D58" s="50"/>
      <c r="E58" s="50" t="s">
        <v>471</v>
      </c>
      <c r="F58" s="50" t="s">
        <v>3</v>
      </c>
      <c r="G58" s="51" t="s">
        <v>136</v>
      </c>
      <c r="H58" s="61">
        <v>224.982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472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608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474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 t="s">
        <v>74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5">
        <v>1</v>
      </c>
      <c r="D63" s="1"/>
      <c r="E63" s="65" t="s">
        <v>110</v>
      </c>
      <c r="F63" s="1"/>
      <c r="G63" s="66" t="s">
        <v>103</v>
      </c>
      <c r="H63" s="67">
        <f>J38+J43+J48+J53+J58</f>
        <v>0</v>
      </c>
      <c r="I63" s="66" t="s">
        <v>104</v>
      </c>
      <c r="J63" s="68">
        <f>(L63-H63)</f>
        <v>0</v>
      </c>
      <c r="K63" s="66" t="s">
        <v>105</v>
      </c>
      <c r="L63" s="69">
        <f>L38+L43+L48+L53+L58</f>
        <v>0</v>
      </c>
      <c r="M63" s="12"/>
      <c r="N63" s="2"/>
      <c r="O63" s="2"/>
      <c r="P63" s="2"/>
      <c r="Q63" s="41">
        <f>0+Q38+Q43+Q48+Q53+Q58</f>
        <v>0</v>
      </c>
      <c r="R63" s="30">
        <f>0+R38+R43+R48+R53+R58</f>
        <v>0</v>
      </c>
      <c r="S63" s="70">
        <f>Q63*(1+J63)+R63</f>
        <v>0</v>
      </c>
    </row>
    <row r="64" thickTop="1" thickBot="1" ht="25" customHeight="1">
      <c r="A64" s="9"/>
      <c r="B64" s="71"/>
      <c r="C64" s="71"/>
      <c r="D64" s="71"/>
      <c r="E64" s="71"/>
      <c r="F64" s="71"/>
      <c r="G64" s="72" t="s">
        <v>106</v>
      </c>
      <c r="H64" s="73">
        <f>J38+J43+J48+J53+J58</f>
        <v>0</v>
      </c>
      <c r="I64" s="72" t="s">
        <v>107</v>
      </c>
      <c r="J64" s="74">
        <f>0+J63</f>
        <v>0</v>
      </c>
      <c r="K64" s="72" t="s">
        <v>108</v>
      </c>
      <c r="L64" s="75">
        <f>L38+L43+L48+L53+L58</f>
        <v>0</v>
      </c>
      <c r="M64" s="12"/>
      <c r="N64" s="2"/>
      <c r="O64" s="2"/>
      <c r="P64" s="2"/>
      <c r="Q64" s="2"/>
    </row>
    <row r="65" ht="40" customHeight="1">
      <c r="A65" s="9"/>
      <c r="B65" s="80" t="s">
        <v>475</v>
      </c>
      <c r="C65" s="1"/>
      <c r="D65" s="1"/>
      <c r="E65" s="1"/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49">
        <v>7</v>
      </c>
      <c r="C66" s="50" t="s">
        <v>476</v>
      </c>
      <c r="D66" s="50"/>
      <c r="E66" s="50" t="s">
        <v>477</v>
      </c>
      <c r="F66" s="50" t="s">
        <v>3</v>
      </c>
      <c r="G66" s="51" t="s">
        <v>136</v>
      </c>
      <c r="H66" s="52">
        <v>37.822000000000003</v>
      </c>
      <c r="I66" s="24">
        <f>ROUND(0,2)</f>
        <v>0</v>
      </c>
      <c r="J66" s="53">
        <f>ROUND(I66*H66,2)</f>
        <v>0</v>
      </c>
      <c r="K66" s="54">
        <v>0.20999999999999999</v>
      </c>
      <c r="L66" s="55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609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610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480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8</v>
      </c>
      <c r="C71" s="50" t="s">
        <v>481</v>
      </c>
      <c r="D71" s="50"/>
      <c r="E71" s="50" t="s">
        <v>482</v>
      </c>
      <c r="F71" s="50" t="s">
        <v>3</v>
      </c>
      <c r="G71" s="51" t="s">
        <v>190</v>
      </c>
      <c r="H71" s="61">
        <v>60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483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611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203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9</v>
      </c>
      <c r="C76" s="50" t="s">
        <v>485</v>
      </c>
      <c r="D76" s="50"/>
      <c r="E76" s="50" t="s">
        <v>486</v>
      </c>
      <c r="F76" s="50" t="s">
        <v>3</v>
      </c>
      <c r="G76" s="51" t="s">
        <v>136</v>
      </c>
      <c r="H76" s="61">
        <v>39.219999999999999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0">
        <f>IF(ISNUMBER(K76)=FALSE,J76,0)</f>
        <v>0</v>
      </c>
    </row>
    <row r="77">
      <c r="A77" s="9"/>
      <c r="B77" s="56" t="s">
        <v>67</v>
      </c>
      <c r="C77" s="1"/>
      <c r="D77" s="1"/>
      <c r="E77" s="57" t="s">
        <v>612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69</v>
      </c>
      <c r="C78" s="1"/>
      <c r="D78" s="1"/>
      <c r="E78" s="57" t="s">
        <v>613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56" t="s">
        <v>71</v>
      </c>
      <c r="C79" s="1"/>
      <c r="D79" s="1"/>
      <c r="E79" s="57" t="s">
        <v>489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73</v>
      </c>
      <c r="C80" s="29"/>
      <c r="D80" s="29"/>
      <c r="E80" s="59" t="s">
        <v>74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10</v>
      </c>
      <c r="C81" s="50" t="s">
        <v>490</v>
      </c>
      <c r="D81" s="50">
        <v>1</v>
      </c>
      <c r="E81" s="50" t="s">
        <v>491</v>
      </c>
      <c r="F81" s="50" t="s">
        <v>3</v>
      </c>
      <c r="G81" s="51" t="s">
        <v>136</v>
      </c>
      <c r="H81" s="61">
        <v>224.982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0">
        <f>IF(ISNUMBER(K81)=FALSE,J81,0)</f>
        <v>0</v>
      </c>
    </row>
    <row r="82">
      <c r="A82" s="9"/>
      <c r="B82" s="56" t="s">
        <v>67</v>
      </c>
      <c r="C82" s="1"/>
      <c r="D82" s="1"/>
      <c r="E82" s="57" t="s">
        <v>492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69</v>
      </c>
      <c r="C83" s="1"/>
      <c r="D83" s="1"/>
      <c r="E83" s="57" t="s">
        <v>614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>
      <c r="A84" s="9"/>
      <c r="B84" s="56" t="s">
        <v>71</v>
      </c>
      <c r="C84" s="1"/>
      <c r="D84" s="1"/>
      <c r="E84" s="57" t="s">
        <v>494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73</v>
      </c>
      <c r="C85" s="29"/>
      <c r="D85" s="29"/>
      <c r="E85" s="59" t="s">
        <v>74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11</v>
      </c>
      <c r="C86" s="50" t="s">
        <v>490</v>
      </c>
      <c r="D86" s="50">
        <v>2</v>
      </c>
      <c r="E86" s="50" t="s">
        <v>491</v>
      </c>
      <c r="F86" s="50" t="s">
        <v>3</v>
      </c>
      <c r="G86" s="51" t="s">
        <v>136</v>
      </c>
      <c r="H86" s="61">
        <v>10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0">
        <f>IF(ISNUMBER(K86)=FALSE,J86,0)</f>
        <v>0</v>
      </c>
    </row>
    <row r="87">
      <c r="A87" s="9"/>
      <c r="B87" s="56" t="s">
        <v>67</v>
      </c>
      <c r="C87" s="1"/>
      <c r="D87" s="1"/>
      <c r="E87" s="57" t="s">
        <v>615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69</v>
      </c>
      <c r="C88" s="1"/>
      <c r="D88" s="1"/>
      <c r="E88" s="57" t="s">
        <v>616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>
      <c r="A89" s="9"/>
      <c r="B89" s="56" t="s">
        <v>71</v>
      </c>
      <c r="C89" s="1"/>
      <c r="D89" s="1"/>
      <c r="E89" s="57" t="s">
        <v>494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73</v>
      </c>
      <c r="C90" s="29"/>
      <c r="D90" s="29"/>
      <c r="E90" s="59" t="s">
        <v>74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12</v>
      </c>
      <c r="C91" s="50" t="s">
        <v>490</v>
      </c>
      <c r="D91" s="50">
        <v>3</v>
      </c>
      <c r="E91" s="50" t="s">
        <v>491</v>
      </c>
      <c r="F91" s="50" t="s">
        <v>3</v>
      </c>
      <c r="G91" s="51" t="s">
        <v>136</v>
      </c>
      <c r="H91" s="61">
        <v>7.5650000000000004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0">
        <f>IF(ISNUMBER(K91)=FALSE,J91,0)</f>
        <v>0</v>
      </c>
    </row>
    <row r="92">
      <c r="A92" s="9"/>
      <c r="B92" s="56" t="s">
        <v>67</v>
      </c>
      <c r="C92" s="1"/>
      <c r="D92" s="1"/>
      <c r="E92" s="57" t="s">
        <v>538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>
      <c r="A93" s="9"/>
      <c r="B93" s="56" t="s">
        <v>69</v>
      </c>
      <c r="C93" s="1"/>
      <c r="D93" s="1"/>
      <c r="E93" s="57" t="s">
        <v>617</v>
      </c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>
      <c r="A94" s="9"/>
      <c r="B94" s="56" t="s">
        <v>71</v>
      </c>
      <c r="C94" s="1"/>
      <c r="D94" s="1"/>
      <c r="E94" s="57" t="s">
        <v>494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73</v>
      </c>
      <c r="C95" s="29"/>
      <c r="D95" s="29"/>
      <c r="E95" s="59" t="s">
        <v>74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4</v>
      </c>
      <c r="D96" s="1"/>
      <c r="E96" s="65" t="s">
        <v>451</v>
      </c>
      <c r="F96" s="1"/>
      <c r="G96" s="66" t="s">
        <v>103</v>
      </c>
      <c r="H96" s="67">
        <f>J66+J71+J76+J81+J86+J91</f>
        <v>0</v>
      </c>
      <c r="I96" s="66" t="s">
        <v>104</v>
      </c>
      <c r="J96" s="68">
        <f>(L96-H96)</f>
        <v>0</v>
      </c>
      <c r="K96" s="66" t="s">
        <v>105</v>
      </c>
      <c r="L96" s="69">
        <f>L66+L71+L76+L81+L86+L91</f>
        <v>0</v>
      </c>
      <c r="M96" s="12"/>
      <c r="N96" s="2"/>
      <c r="O96" s="2"/>
      <c r="P96" s="2"/>
      <c r="Q96" s="41">
        <f>0+Q66+Q71+Q76+Q81+Q86+Q91</f>
        <v>0</v>
      </c>
      <c r="R96" s="30">
        <f>0+R66+R71+R76+R81+R86+R91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106</v>
      </c>
      <c r="H97" s="73">
        <f>J66+J71+J76+J81+J86+J91</f>
        <v>0</v>
      </c>
      <c r="I97" s="72" t="s">
        <v>107</v>
      </c>
      <c r="J97" s="74">
        <f>0+J96</f>
        <v>0</v>
      </c>
      <c r="K97" s="72" t="s">
        <v>108</v>
      </c>
      <c r="L97" s="75">
        <f>L66+L71+L76+L81+L86+L91</f>
        <v>0</v>
      </c>
      <c r="M97" s="12"/>
      <c r="N97" s="2"/>
      <c r="O97" s="2"/>
      <c r="P97" s="2"/>
      <c r="Q97" s="2"/>
    </row>
    <row r="98" ht="40" customHeight="1">
      <c r="A98" s="9"/>
      <c r="B98" s="80" t="s">
        <v>243</v>
      </c>
      <c r="C98" s="1"/>
      <c r="D98" s="1"/>
      <c r="E98" s="1"/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>
      <c r="A99" s="9"/>
      <c r="B99" s="49">
        <v>13</v>
      </c>
      <c r="C99" s="50" t="s">
        <v>618</v>
      </c>
      <c r="D99" s="50"/>
      <c r="E99" s="50" t="s">
        <v>619</v>
      </c>
      <c r="F99" s="50" t="s">
        <v>3</v>
      </c>
      <c r="G99" s="51" t="s">
        <v>196</v>
      </c>
      <c r="H99" s="52">
        <v>7.5</v>
      </c>
      <c r="I99" s="24">
        <f>ROUND(0,2)</f>
        <v>0</v>
      </c>
      <c r="J99" s="53">
        <f>ROUND(I99*H99,2)</f>
        <v>0</v>
      </c>
      <c r="K99" s="54">
        <v>0.20999999999999999</v>
      </c>
      <c r="L99" s="55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620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502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14</v>
      </c>
      <c r="C104" s="50" t="s">
        <v>621</v>
      </c>
      <c r="D104" s="50"/>
      <c r="E104" s="50" t="s">
        <v>622</v>
      </c>
      <c r="F104" s="50" t="s">
        <v>3</v>
      </c>
      <c r="G104" s="51" t="s">
        <v>196</v>
      </c>
      <c r="H104" s="61">
        <v>39.399999999999999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623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502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15</v>
      </c>
      <c r="C109" s="50" t="s">
        <v>508</v>
      </c>
      <c r="D109" s="50"/>
      <c r="E109" s="50" t="s">
        <v>509</v>
      </c>
      <c r="F109" s="50" t="s">
        <v>3</v>
      </c>
      <c r="G109" s="51" t="s">
        <v>196</v>
      </c>
      <c r="H109" s="61">
        <v>39.399999999999999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510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623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512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16</v>
      </c>
      <c r="C114" s="50" t="s">
        <v>624</v>
      </c>
      <c r="D114" s="50"/>
      <c r="E114" s="50" t="s">
        <v>625</v>
      </c>
      <c r="F114" s="50" t="s">
        <v>3</v>
      </c>
      <c r="G114" s="51" t="s">
        <v>100</v>
      </c>
      <c r="H114" s="61">
        <v>4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626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627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628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17</v>
      </c>
      <c r="C119" s="50" t="s">
        <v>522</v>
      </c>
      <c r="D119" s="50"/>
      <c r="E119" s="50" t="s">
        <v>523</v>
      </c>
      <c r="F119" s="50" t="s">
        <v>3</v>
      </c>
      <c r="G119" s="51" t="s">
        <v>196</v>
      </c>
      <c r="H119" s="61">
        <v>46.899999999999999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629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525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18</v>
      </c>
      <c r="C124" s="50" t="s">
        <v>526</v>
      </c>
      <c r="D124" s="50"/>
      <c r="E124" s="50" t="s">
        <v>527</v>
      </c>
      <c r="F124" s="50" t="s">
        <v>3</v>
      </c>
      <c r="G124" s="51" t="s">
        <v>196</v>
      </c>
      <c r="H124" s="61">
        <v>39.399999999999999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623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528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5">
        <v>8</v>
      </c>
      <c r="D129" s="1"/>
      <c r="E129" s="65" t="s">
        <v>113</v>
      </c>
      <c r="F129" s="1"/>
      <c r="G129" s="66" t="s">
        <v>103</v>
      </c>
      <c r="H129" s="67">
        <f>J99+J104+J109+J114+J119+J124</f>
        <v>0</v>
      </c>
      <c r="I129" s="66" t="s">
        <v>104</v>
      </c>
      <c r="J129" s="68">
        <f>(L129-H129)</f>
        <v>0</v>
      </c>
      <c r="K129" s="66" t="s">
        <v>105</v>
      </c>
      <c r="L129" s="69">
        <f>L99+L104+L109+L114+L119+L124</f>
        <v>0</v>
      </c>
      <c r="M129" s="12"/>
      <c r="N129" s="2"/>
      <c r="O129" s="2"/>
      <c r="P129" s="2"/>
      <c r="Q129" s="41">
        <f>0+Q99+Q104+Q109+Q114+Q119+Q124</f>
        <v>0</v>
      </c>
      <c r="R129" s="30">
        <f>0+R99+R104+R109+R114+R119+R124</f>
        <v>0</v>
      </c>
      <c r="S129" s="70">
        <f>Q129*(1+J129)+R129</f>
        <v>0</v>
      </c>
    </row>
    <row r="130" thickTop="1" thickBot="1" ht="25" customHeight="1">
      <c r="A130" s="9"/>
      <c r="B130" s="71"/>
      <c r="C130" s="71"/>
      <c r="D130" s="71"/>
      <c r="E130" s="71"/>
      <c r="F130" s="71"/>
      <c r="G130" s="72" t="s">
        <v>106</v>
      </c>
      <c r="H130" s="73">
        <f>J99+J104+J109+J114+J119+J124</f>
        <v>0</v>
      </c>
      <c r="I130" s="72" t="s">
        <v>107</v>
      </c>
      <c r="J130" s="74">
        <f>0+J129</f>
        <v>0</v>
      </c>
      <c r="K130" s="72" t="s">
        <v>108</v>
      </c>
      <c r="L130" s="75">
        <f>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0" t="s">
        <v>248</v>
      </c>
      <c r="C131" s="1"/>
      <c r="D131" s="1"/>
      <c r="E131" s="1"/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49">
        <v>19</v>
      </c>
      <c r="C132" s="50" t="s">
        <v>630</v>
      </c>
      <c r="D132" s="50"/>
      <c r="E132" s="50" t="s">
        <v>631</v>
      </c>
      <c r="F132" s="50" t="s">
        <v>3</v>
      </c>
      <c r="G132" s="51" t="s">
        <v>196</v>
      </c>
      <c r="H132" s="52">
        <v>8.6999999999999993</v>
      </c>
      <c r="I132" s="24">
        <f>ROUND(0,2)</f>
        <v>0</v>
      </c>
      <c r="J132" s="53">
        <f>ROUND(I132*H132,2)</f>
        <v>0</v>
      </c>
      <c r="K132" s="54">
        <v>0.20999999999999999</v>
      </c>
      <c r="L132" s="55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0">
        <f>IF(ISNUMBER(K132)=FALSE,J132,0)</f>
        <v>0</v>
      </c>
    </row>
    <row r="133">
      <c r="A133" s="9"/>
      <c r="B133" s="56" t="s">
        <v>67</v>
      </c>
      <c r="C133" s="1"/>
      <c r="D133" s="1"/>
      <c r="E133" s="57" t="s">
        <v>596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>
      <c r="A134" s="9"/>
      <c r="B134" s="56" t="s">
        <v>69</v>
      </c>
      <c r="C134" s="1"/>
      <c r="D134" s="1"/>
      <c r="E134" s="57" t="s">
        <v>632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71</v>
      </c>
      <c r="C135" s="1"/>
      <c r="D135" s="1"/>
      <c r="E135" s="57" t="s">
        <v>598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 thickBot="1">
      <c r="A136" s="9"/>
      <c r="B136" s="58" t="s">
        <v>73</v>
      </c>
      <c r="C136" s="29"/>
      <c r="D136" s="29"/>
      <c r="E136" s="59" t="s">
        <v>74</v>
      </c>
      <c r="F136" s="29"/>
      <c r="G136" s="29"/>
      <c r="H136" s="60"/>
      <c r="I136" s="29"/>
      <c r="J136" s="60"/>
      <c r="K136" s="29"/>
      <c r="L136" s="29"/>
      <c r="M136" s="12"/>
      <c r="N136" s="2"/>
      <c r="O136" s="2"/>
      <c r="P136" s="2"/>
      <c r="Q136" s="2"/>
    </row>
    <row r="137" thickTop="1">
      <c r="A137" s="9"/>
      <c r="B137" s="49">
        <v>20</v>
      </c>
      <c r="C137" s="50" t="s">
        <v>633</v>
      </c>
      <c r="D137" s="50"/>
      <c r="E137" s="50" t="s">
        <v>634</v>
      </c>
      <c r="F137" s="50" t="s">
        <v>3</v>
      </c>
      <c r="G137" s="51" t="s">
        <v>196</v>
      </c>
      <c r="H137" s="61">
        <v>46.200000000000003</v>
      </c>
      <c r="I137" s="35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1">
        <f>IF(ISNUMBER(K137),IF(H137&gt;0,IF(I137&gt;0,J137,0),0),0)</f>
        <v>0</v>
      </c>
      <c r="R137" s="30">
        <f>IF(ISNUMBER(K137)=FALSE,J137,0)</f>
        <v>0</v>
      </c>
    </row>
    <row r="138">
      <c r="A138" s="9"/>
      <c r="B138" s="56" t="s">
        <v>67</v>
      </c>
      <c r="C138" s="1"/>
      <c r="D138" s="1"/>
      <c r="E138" s="57" t="s">
        <v>596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>
      <c r="A139" s="9"/>
      <c r="B139" s="56" t="s">
        <v>69</v>
      </c>
      <c r="C139" s="1"/>
      <c r="D139" s="1"/>
      <c r="E139" s="57" t="s">
        <v>635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71</v>
      </c>
      <c r="C140" s="1"/>
      <c r="D140" s="1"/>
      <c r="E140" s="57" t="s">
        <v>598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73</v>
      </c>
      <c r="C141" s="29"/>
      <c r="D141" s="29"/>
      <c r="E141" s="59" t="s">
        <v>74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65">
        <v>9</v>
      </c>
      <c r="D142" s="1"/>
      <c r="E142" s="65" t="s">
        <v>114</v>
      </c>
      <c r="F142" s="1"/>
      <c r="G142" s="66" t="s">
        <v>103</v>
      </c>
      <c r="H142" s="67">
        <f>J132+J137</f>
        <v>0</v>
      </c>
      <c r="I142" s="66" t="s">
        <v>104</v>
      </c>
      <c r="J142" s="68">
        <f>(L142-H142)</f>
        <v>0</v>
      </c>
      <c r="K142" s="66" t="s">
        <v>105</v>
      </c>
      <c r="L142" s="69">
        <f>L132+L137</f>
        <v>0</v>
      </c>
      <c r="M142" s="12"/>
      <c r="N142" s="2"/>
      <c r="O142" s="2"/>
      <c r="P142" s="2"/>
      <c r="Q142" s="41">
        <f>0+Q132+Q137</f>
        <v>0</v>
      </c>
      <c r="R142" s="30">
        <f>0+R132+R137</f>
        <v>0</v>
      </c>
      <c r="S142" s="70">
        <f>Q142*(1+J142)+R142</f>
        <v>0</v>
      </c>
    </row>
    <row r="143" thickTop="1" thickBot="1" ht="25" customHeight="1">
      <c r="A143" s="9"/>
      <c r="B143" s="71"/>
      <c r="C143" s="71"/>
      <c r="D143" s="71"/>
      <c r="E143" s="71"/>
      <c r="F143" s="71"/>
      <c r="G143" s="72" t="s">
        <v>106</v>
      </c>
      <c r="H143" s="73">
        <f>J132+J137</f>
        <v>0</v>
      </c>
      <c r="I143" s="72" t="s">
        <v>107</v>
      </c>
      <c r="J143" s="74">
        <f>0+J142</f>
        <v>0</v>
      </c>
      <c r="K143" s="72" t="s">
        <v>108</v>
      </c>
      <c r="L143" s="75">
        <f>L132+L137</f>
        <v>0</v>
      </c>
      <c r="M143" s="12"/>
      <c r="N143" s="2"/>
      <c r="O143" s="2"/>
      <c r="P143" s="2"/>
      <c r="Q143" s="2"/>
    </row>
    <row r="144">
      <c r="A144" s="13"/>
      <c r="B144" s="4"/>
      <c r="C144" s="4"/>
      <c r="D144" s="4"/>
      <c r="E144" s="4"/>
      <c r="F144" s="4"/>
      <c r="G144" s="4"/>
      <c r="H144" s="76"/>
      <c r="I144" s="4"/>
      <c r="J144" s="76"/>
      <c r="K144" s="4"/>
      <c r="L144" s="4"/>
      <c r="M144" s="14"/>
      <c r="N144" s="2"/>
      <c r="O144" s="2"/>
      <c r="P144" s="2"/>
      <c r="Q144" s="2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2"/>
      <c r="P145" s="2"/>
      <c r="Q145" s="2"/>
    </row>
  </sheetData>
  <mergeCells count="103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7:L37"/>
    <mergeCell ref="B22:D22"/>
    <mergeCell ref="B23:D23"/>
    <mergeCell ref="B24:D24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31:L13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H184+H322+H335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636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L184+L322+L335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AVERAGE(J183,J321,J334)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637</v>
      </c>
      <c r="F20" s="1"/>
      <c r="G20" s="1"/>
      <c r="H20" s="1"/>
      <c r="I20" s="1"/>
      <c r="J20" s="1"/>
      <c r="K20" s="46">
        <f>H184</f>
        <v>0</v>
      </c>
      <c r="L20" s="46">
        <f>L184</f>
        <v>0</v>
      </c>
      <c r="M20" s="12"/>
      <c r="N20" s="2"/>
      <c r="O20" s="2"/>
      <c r="P20" s="2"/>
      <c r="Q20" s="2"/>
      <c r="S20" s="30">
        <f>S183</f>
        <v>0</v>
      </c>
    </row>
    <row r="21">
      <c r="A21" s="9"/>
      <c r="B21" s="44">
        <v>2</v>
      </c>
      <c r="C21" s="1"/>
      <c r="D21" s="1"/>
      <c r="E21" s="45" t="s">
        <v>638</v>
      </c>
      <c r="F21" s="1"/>
      <c r="G21" s="1"/>
      <c r="H21" s="1"/>
      <c r="I21" s="1"/>
      <c r="J21" s="1"/>
      <c r="K21" s="46">
        <f>H322</f>
        <v>0</v>
      </c>
      <c r="L21" s="46">
        <f>L322</f>
        <v>0</v>
      </c>
      <c r="M21" s="12"/>
      <c r="N21" s="2"/>
      <c r="O21" s="2"/>
      <c r="P21" s="2"/>
      <c r="Q21" s="2"/>
      <c r="S21" s="30">
        <f>S321</f>
        <v>0</v>
      </c>
    </row>
    <row r="22">
      <c r="A22" s="9"/>
      <c r="B22" s="44">
        <v>3</v>
      </c>
      <c r="C22" s="1"/>
      <c r="D22" s="1"/>
      <c r="E22" s="45" t="s">
        <v>639</v>
      </c>
      <c r="F22" s="1"/>
      <c r="G22" s="1"/>
      <c r="H22" s="1"/>
      <c r="I22" s="1"/>
      <c r="J22" s="1"/>
      <c r="K22" s="46">
        <f>H335</f>
        <v>0</v>
      </c>
      <c r="L22" s="46">
        <f>L335</f>
        <v>0</v>
      </c>
      <c r="M22" s="12"/>
      <c r="N22" s="2"/>
      <c r="O22" s="2"/>
      <c r="P22" s="2"/>
      <c r="Q22" s="2"/>
      <c r="S22" s="30">
        <f>S334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640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/>
      <c r="E28" s="50" t="s">
        <v>641</v>
      </c>
      <c r="F28" s="50" t="s">
        <v>3</v>
      </c>
      <c r="G28" s="51" t="s">
        <v>642</v>
      </c>
      <c r="H28" s="52">
        <v>6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643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6</v>
      </c>
      <c r="C33" s="50" t="s">
        <v>26</v>
      </c>
      <c r="D33" s="50"/>
      <c r="E33" s="50" t="s">
        <v>644</v>
      </c>
      <c r="F33" s="50" t="s">
        <v>3</v>
      </c>
      <c r="G33" s="51" t="s">
        <v>642</v>
      </c>
      <c r="H33" s="61">
        <v>7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645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7</v>
      </c>
      <c r="C38" s="50" t="s">
        <v>646</v>
      </c>
      <c r="D38" s="50"/>
      <c r="E38" s="50" t="s">
        <v>647</v>
      </c>
      <c r="F38" s="50" t="s">
        <v>3</v>
      </c>
      <c r="G38" s="51" t="s">
        <v>642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648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9</v>
      </c>
      <c r="C43" s="50" t="s">
        <v>649</v>
      </c>
      <c r="D43" s="50"/>
      <c r="E43" s="50" t="s">
        <v>650</v>
      </c>
      <c r="F43" s="50" t="s">
        <v>3</v>
      </c>
      <c r="G43" s="51" t="s">
        <v>642</v>
      </c>
      <c r="H43" s="61">
        <v>3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651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12</v>
      </c>
      <c r="C48" s="50" t="s">
        <v>652</v>
      </c>
      <c r="D48" s="50"/>
      <c r="E48" s="50" t="s">
        <v>653</v>
      </c>
      <c r="F48" s="50" t="s">
        <v>3</v>
      </c>
      <c r="G48" s="51" t="s">
        <v>642</v>
      </c>
      <c r="H48" s="61">
        <v>2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654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3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14</v>
      </c>
      <c r="C53" s="50" t="s">
        <v>655</v>
      </c>
      <c r="D53" s="50"/>
      <c r="E53" s="50" t="s">
        <v>656</v>
      </c>
      <c r="F53" s="50" t="s">
        <v>3</v>
      </c>
      <c r="G53" s="51" t="s">
        <v>642</v>
      </c>
      <c r="H53" s="61">
        <v>1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657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3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16</v>
      </c>
      <c r="C58" s="50" t="s">
        <v>658</v>
      </c>
      <c r="D58" s="50"/>
      <c r="E58" s="50" t="s">
        <v>659</v>
      </c>
      <c r="F58" s="50" t="s">
        <v>3</v>
      </c>
      <c r="G58" s="51" t="s">
        <v>642</v>
      </c>
      <c r="H58" s="61">
        <v>2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18</v>
      </c>
      <c r="C63" s="50" t="s">
        <v>660</v>
      </c>
      <c r="D63" s="50"/>
      <c r="E63" s="50" t="s">
        <v>661</v>
      </c>
      <c r="F63" s="50" t="s">
        <v>3</v>
      </c>
      <c r="G63" s="51" t="s">
        <v>642</v>
      </c>
      <c r="H63" s="61">
        <v>8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662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20</v>
      </c>
      <c r="C68" s="50" t="s">
        <v>663</v>
      </c>
      <c r="D68" s="50"/>
      <c r="E68" s="50" t="s">
        <v>664</v>
      </c>
      <c r="F68" s="50" t="s">
        <v>3</v>
      </c>
      <c r="G68" s="51" t="s">
        <v>642</v>
      </c>
      <c r="H68" s="61">
        <v>4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665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3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21</v>
      </c>
      <c r="C73" s="50" t="s">
        <v>666</v>
      </c>
      <c r="D73" s="50"/>
      <c r="E73" s="50" t="s">
        <v>667</v>
      </c>
      <c r="F73" s="50" t="s">
        <v>3</v>
      </c>
      <c r="G73" s="51" t="s">
        <v>642</v>
      </c>
      <c r="H73" s="61">
        <v>1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665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24</v>
      </c>
      <c r="C78" s="50" t="s">
        <v>668</v>
      </c>
      <c r="D78" s="50"/>
      <c r="E78" s="50" t="s">
        <v>669</v>
      </c>
      <c r="F78" s="50" t="s">
        <v>3</v>
      </c>
      <c r="G78" s="51" t="s">
        <v>642</v>
      </c>
      <c r="H78" s="61">
        <v>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670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25</v>
      </c>
      <c r="C83" s="50" t="s">
        <v>671</v>
      </c>
      <c r="D83" s="50"/>
      <c r="E83" s="50" t="s">
        <v>672</v>
      </c>
      <c r="F83" s="50" t="s">
        <v>3</v>
      </c>
      <c r="G83" s="51" t="s">
        <v>642</v>
      </c>
      <c r="H83" s="61">
        <v>1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673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28</v>
      </c>
      <c r="C88" s="50" t="s">
        <v>674</v>
      </c>
      <c r="D88" s="50"/>
      <c r="E88" s="50" t="s">
        <v>675</v>
      </c>
      <c r="F88" s="50" t="s">
        <v>3</v>
      </c>
      <c r="G88" s="51" t="s">
        <v>642</v>
      </c>
      <c r="H88" s="61">
        <v>13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676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29</v>
      </c>
      <c r="C93" s="50" t="s">
        <v>677</v>
      </c>
      <c r="D93" s="50"/>
      <c r="E93" s="50" t="s">
        <v>678</v>
      </c>
      <c r="F93" s="50" t="s">
        <v>3</v>
      </c>
      <c r="G93" s="51" t="s">
        <v>642</v>
      </c>
      <c r="H93" s="61">
        <v>7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676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31</v>
      </c>
      <c r="C98" s="50" t="s">
        <v>679</v>
      </c>
      <c r="D98" s="50"/>
      <c r="E98" s="50" t="s">
        <v>680</v>
      </c>
      <c r="F98" s="50" t="s">
        <v>3</v>
      </c>
      <c r="G98" s="51" t="s">
        <v>196</v>
      </c>
      <c r="H98" s="61">
        <v>260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681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33</v>
      </c>
      <c r="C103" s="50" t="s">
        <v>682</v>
      </c>
      <c r="D103" s="50"/>
      <c r="E103" s="50" t="s">
        <v>683</v>
      </c>
      <c r="F103" s="50" t="s">
        <v>3</v>
      </c>
      <c r="G103" s="51" t="s">
        <v>684</v>
      </c>
      <c r="H103" s="61">
        <v>35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685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35</v>
      </c>
      <c r="C108" s="50" t="s">
        <v>686</v>
      </c>
      <c r="D108" s="50"/>
      <c r="E108" s="50" t="s">
        <v>687</v>
      </c>
      <c r="F108" s="50" t="s">
        <v>3</v>
      </c>
      <c r="G108" s="51" t="s">
        <v>684</v>
      </c>
      <c r="H108" s="61">
        <v>150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688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38</v>
      </c>
      <c r="C113" s="50" t="s">
        <v>689</v>
      </c>
      <c r="D113" s="50"/>
      <c r="E113" s="50" t="s">
        <v>690</v>
      </c>
      <c r="F113" s="50" t="s">
        <v>3</v>
      </c>
      <c r="G113" s="51" t="s">
        <v>642</v>
      </c>
      <c r="H113" s="61">
        <v>1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691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39</v>
      </c>
      <c r="C118" s="50" t="s">
        <v>692</v>
      </c>
      <c r="D118" s="50"/>
      <c r="E118" s="50" t="s">
        <v>693</v>
      </c>
      <c r="F118" s="50" t="s">
        <v>3</v>
      </c>
      <c r="G118" s="51" t="s">
        <v>642</v>
      </c>
      <c r="H118" s="61">
        <v>1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694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3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/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42</v>
      </c>
      <c r="C123" s="50" t="s">
        <v>695</v>
      </c>
      <c r="D123" s="50"/>
      <c r="E123" s="50" t="s">
        <v>696</v>
      </c>
      <c r="F123" s="50" t="s">
        <v>3</v>
      </c>
      <c r="G123" s="51" t="s">
        <v>642</v>
      </c>
      <c r="H123" s="61">
        <v>1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697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/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43</v>
      </c>
      <c r="C128" s="50" t="s">
        <v>698</v>
      </c>
      <c r="D128" s="50"/>
      <c r="E128" s="50" t="s">
        <v>699</v>
      </c>
      <c r="F128" s="50" t="s">
        <v>3</v>
      </c>
      <c r="G128" s="51" t="s">
        <v>642</v>
      </c>
      <c r="H128" s="61">
        <v>26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700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/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46</v>
      </c>
      <c r="C133" s="50" t="s">
        <v>701</v>
      </c>
      <c r="D133" s="50"/>
      <c r="E133" s="50" t="s">
        <v>702</v>
      </c>
      <c r="F133" s="50" t="s">
        <v>3</v>
      </c>
      <c r="G133" s="51" t="s">
        <v>642</v>
      </c>
      <c r="H133" s="61">
        <v>14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0">
        <f>IF(ISNUMBER(K133)=FALSE,J133,0)</f>
        <v>0</v>
      </c>
    </row>
    <row r="134">
      <c r="A134" s="9"/>
      <c r="B134" s="56" t="s">
        <v>67</v>
      </c>
      <c r="C134" s="1"/>
      <c r="D134" s="1"/>
      <c r="E134" s="57" t="s">
        <v>703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69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71</v>
      </c>
      <c r="C136" s="1"/>
      <c r="D136" s="1"/>
      <c r="E136" s="57" t="s">
        <v>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73</v>
      </c>
      <c r="C137" s="29"/>
      <c r="D137" s="29"/>
      <c r="E137" s="59"/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47</v>
      </c>
      <c r="C138" s="50" t="s">
        <v>704</v>
      </c>
      <c r="D138" s="50"/>
      <c r="E138" s="50" t="s">
        <v>705</v>
      </c>
      <c r="F138" s="50" t="s">
        <v>3</v>
      </c>
      <c r="G138" s="51" t="s">
        <v>642</v>
      </c>
      <c r="H138" s="61">
        <v>13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0">
        <f>IF(ISNUMBER(K138)=FALSE,J138,0)</f>
        <v>0</v>
      </c>
    </row>
    <row r="139">
      <c r="A139" s="9"/>
      <c r="B139" s="56" t="s">
        <v>67</v>
      </c>
      <c r="C139" s="1"/>
      <c r="D139" s="1"/>
      <c r="E139" s="57" t="s">
        <v>706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69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71</v>
      </c>
      <c r="C141" s="1"/>
      <c r="D141" s="1"/>
      <c r="E141" s="57" t="s">
        <v>3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73</v>
      </c>
      <c r="C142" s="29"/>
      <c r="D142" s="29"/>
      <c r="E142" s="59"/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>
      <c r="A143" s="9"/>
      <c r="B143" s="49">
        <v>50</v>
      </c>
      <c r="C143" s="50" t="s">
        <v>707</v>
      </c>
      <c r="D143" s="50"/>
      <c r="E143" s="50" t="s">
        <v>708</v>
      </c>
      <c r="F143" s="50" t="s">
        <v>3</v>
      </c>
      <c r="G143" s="51" t="s">
        <v>709</v>
      </c>
      <c r="H143" s="61">
        <v>200</v>
      </c>
      <c r="I143" s="35">
        <f>ROUND(0,2)</f>
        <v>0</v>
      </c>
      <c r="J143" s="62">
        <f>ROUND(I143*H143,2)</f>
        <v>0</v>
      </c>
      <c r="K143" s="63">
        <v>0.20999999999999999</v>
      </c>
      <c r="L143" s="64">
        <f>IF(ISNUMBER(K143),ROUND(J143*(K143+1),2),0)</f>
        <v>0</v>
      </c>
      <c r="M143" s="12"/>
      <c r="N143" s="2"/>
      <c r="O143" s="2"/>
      <c r="P143" s="2"/>
      <c r="Q143" s="41">
        <f>IF(ISNUMBER(K143),IF(H143&gt;0,IF(I143&gt;0,J143,0),0),0)</f>
        <v>0</v>
      </c>
      <c r="R143" s="30">
        <f>IF(ISNUMBER(K143)=FALSE,J143,0)</f>
        <v>0</v>
      </c>
    </row>
    <row r="144">
      <c r="A144" s="9"/>
      <c r="B144" s="56" t="s">
        <v>67</v>
      </c>
      <c r="C144" s="1"/>
      <c r="D144" s="1"/>
      <c r="E144" s="57" t="s">
        <v>710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>
      <c r="A145" s="9"/>
      <c r="B145" s="56" t="s">
        <v>69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71</v>
      </c>
      <c r="C146" s="1"/>
      <c r="D146" s="1"/>
      <c r="E146" s="57" t="s">
        <v>3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73</v>
      </c>
      <c r="C147" s="29"/>
      <c r="D147" s="29"/>
      <c r="E147" s="59"/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51</v>
      </c>
      <c r="C148" s="50" t="s">
        <v>711</v>
      </c>
      <c r="D148" s="50"/>
      <c r="E148" s="50" t="s">
        <v>712</v>
      </c>
      <c r="F148" s="50" t="s">
        <v>3</v>
      </c>
      <c r="G148" s="51" t="s">
        <v>709</v>
      </c>
      <c r="H148" s="61">
        <v>20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0">
        <f>IF(ISNUMBER(K148)=FALSE,J148,0)</f>
        <v>0</v>
      </c>
    </row>
    <row r="149">
      <c r="A149" s="9"/>
      <c r="B149" s="56" t="s">
        <v>67</v>
      </c>
      <c r="C149" s="1"/>
      <c r="D149" s="1"/>
      <c r="E149" s="57" t="s">
        <v>713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>
      <c r="A150" s="9"/>
      <c r="B150" s="56" t="s">
        <v>69</v>
      </c>
      <c r="C150" s="1"/>
      <c r="D150" s="1"/>
      <c r="E150" s="57" t="s">
        <v>3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71</v>
      </c>
      <c r="C151" s="1"/>
      <c r="D151" s="1"/>
      <c r="E151" s="57" t="s">
        <v>3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73</v>
      </c>
      <c r="C152" s="29"/>
      <c r="D152" s="29"/>
      <c r="E152" s="59"/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54</v>
      </c>
      <c r="C153" s="50" t="s">
        <v>714</v>
      </c>
      <c r="D153" s="50"/>
      <c r="E153" s="50" t="s">
        <v>715</v>
      </c>
      <c r="F153" s="50" t="s">
        <v>3</v>
      </c>
      <c r="G153" s="51" t="s">
        <v>684</v>
      </c>
      <c r="H153" s="61">
        <v>205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0">
        <f>IF(ISNUMBER(K153)=FALSE,J153,0)</f>
        <v>0</v>
      </c>
    </row>
    <row r="154">
      <c r="A154" s="9"/>
      <c r="B154" s="56" t="s">
        <v>67</v>
      </c>
      <c r="C154" s="1"/>
      <c r="D154" s="1"/>
      <c r="E154" s="57" t="s">
        <v>716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>
      <c r="A155" s="9"/>
      <c r="B155" s="56" t="s">
        <v>69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71</v>
      </c>
      <c r="C156" s="1"/>
      <c r="D156" s="1"/>
      <c r="E156" s="57" t="s">
        <v>3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 thickBot="1">
      <c r="A157" s="9"/>
      <c r="B157" s="58" t="s">
        <v>73</v>
      </c>
      <c r="C157" s="29"/>
      <c r="D157" s="29"/>
      <c r="E157" s="59"/>
      <c r="F157" s="29"/>
      <c r="G157" s="29"/>
      <c r="H157" s="60"/>
      <c r="I157" s="29"/>
      <c r="J157" s="60"/>
      <c r="K157" s="29"/>
      <c r="L157" s="29"/>
      <c r="M157" s="12"/>
      <c r="N157" s="2"/>
      <c r="O157" s="2"/>
      <c r="P157" s="2"/>
      <c r="Q157" s="2"/>
    </row>
    <row r="158" thickTop="1">
      <c r="A158" s="9"/>
      <c r="B158" s="49">
        <v>55</v>
      </c>
      <c r="C158" s="50" t="s">
        <v>717</v>
      </c>
      <c r="D158" s="50"/>
      <c r="E158" s="50" t="s">
        <v>718</v>
      </c>
      <c r="F158" s="50" t="s">
        <v>3</v>
      </c>
      <c r="G158" s="51" t="s">
        <v>642</v>
      </c>
      <c r="H158" s="61">
        <v>1</v>
      </c>
      <c r="I158" s="35">
        <f>ROUND(0,2)</f>
        <v>0</v>
      </c>
      <c r="J158" s="62">
        <f>ROUND(I158*H158,2)</f>
        <v>0</v>
      </c>
      <c r="K158" s="63">
        <v>0.20999999999999999</v>
      </c>
      <c r="L158" s="64">
        <f>IF(ISNUMBER(K158),ROUND(J158*(K158+1),2),0)</f>
        <v>0</v>
      </c>
      <c r="M158" s="12"/>
      <c r="N158" s="2"/>
      <c r="O158" s="2"/>
      <c r="P158" s="2"/>
      <c r="Q158" s="41">
        <f>IF(ISNUMBER(K158),IF(H158&gt;0,IF(I158&gt;0,J158,0),0),0)</f>
        <v>0</v>
      </c>
      <c r="R158" s="30">
        <f>IF(ISNUMBER(K158)=FALSE,J158,0)</f>
        <v>0</v>
      </c>
    </row>
    <row r="159">
      <c r="A159" s="9"/>
      <c r="B159" s="56" t="s">
        <v>67</v>
      </c>
      <c r="C159" s="1"/>
      <c r="D159" s="1"/>
      <c r="E159" s="57" t="s">
        <v>719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>
      <c r="A160" s="9"/>
      <c r="B160" s="56" t="s">
        <v>69</v>
      </c>
      <c r="C160" s="1"/>
      <c r="D160" s="1"/>
      <c r="E160" s="57" t="s">
        <v>3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>
      <c r="A161" s="9"/>
      <c r="B161" s="56" t="s">
        <v>71</v>
      </c>
      <c r="C161" s="1"/>
      <c r="D161" s="1"/>
      <c r="E161" s="57" t="s">
        <v>3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73</v>
      </c>
      <c r="C162" s="29"/>
      <c r="D162" s="29"/>
      <c r="E162" s="59"/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57</v>
      </c>
      <c r="C163" s="50" t="s">
        <v>720</v>
      </c>
      <c r="D163" s="50"/>
      <c r="E163" s="50" t="s">
        <v>721</v>
      </c>
      <c r="F163" s="50" t="s">
        <v>3</v>
      </c>
      <c r="G163" s="51" t="s">
        <v>642</v>
      </c>
      <c r="H163" s="61">
        <v>2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0">
        <f>IF(ISNUMBER(K163)=FALSE,J163,0)</f>
        <v>0</v>
      </c>
    </row>
    <row r="164">
      <c r="A164" s="9"/>
      <c r="B164" s="56" t="s">
        <v>67</v>
      </c>
      <c r="C164" s="1"/>
      <c r="D164" s="1"/>
      <c r="E164" s="57" t="s">
        <v>722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>
      <c r="A165" s="9"/>
      <c r="B165" s="56" t="s">
        <v>69</v>
      </c>
      <c r="C165" s="1"/>
      <c r="D165" s="1"/>
      <c r="E165" s="57" t="s">
        <v>3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>
      <c r="A166" s="9"/>
      <c r="B166" s="56" t="s">
        <v>71</v>
      </c>
      <c r="C166" s="1"/>
      <c r="D166" s="1"/>
      <c r="E166" s="57" t="s">
        <v>3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73</v>
      </c>
      <c r="C167" s="29"/>
      <c r="D167" s="29"/>
      <c r="E167" s="59"/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>
      <c r="A168" s="9"/>
      <c r="B168" s="49">
        <v>58</v>
      </c>
      <c r="C168" s="50" t="s">
        <v>723</v>
      </c>
      <c r="D168" s="50"/>
      <c r="E168" s="50" t="s">
        <v>724</v>
      </c>
      <c r="F168" s="50" t="s">
        <v>3</v>
      </c>
      <c r="G168" s="51" t="s">
        <v>684</v>
      </c>
      <c r="H168" s="61">
        <v>205</v>
      </c>
      <c r="I168" s="35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1">
        <f>IF(ISNUMBER(K168),IF(H168&gt;0,IF(I168&gt;0,J168,0),0),0)</f>
        <v>0</v>
      </c>
      <c r="R168" s="30">
        <f>IF(ISNUMBER(K168)=FALSE,J168,0)</f>
        <v>0</v>
      </c>
    </row>
    <row r="169">
      <c r="A169" s="9"/>
      <c r="B169" s="56" t="s">
        <v>67</v>
      </c>
      <c r="C169" s="1"/>
      <c r="D169" s="1"/>
      <c r="E169" s="57" t="s">
        <v>725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>
      <c r="A170" s="9"/>
      <c r="B170" s="56" t="s">
        <v>69</v>
      </c>
      <c r="C170" s="1"/>
      <c r="D170" s="1"/>
      <c r="E170" s="57" t="s">
        <v>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56" t="s">
        <v>71</v>
      </c>
      <c r="C171" s="1"/>
      <c r="D171" s="1"/>
      <c r="E171" s="57" t="s">
        <v>3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 thickBot="1">
      <c r="A172" s="9"/>
      <c r="B172" s="58" t="s">
        <v>73</v>
      </c>
      <c r="C172" s="29"/>
      <c r="D172" s="29"/>
      <c r="E172" s="59"/>
      <c r="F172" s="29"/>
      <c r="G172" s="29"/>
      <c r="H172" s="60"/>
      <c r="I172" s="29"/>
      <c r="J172" s="60"/>
      <c r="K172" s="29"/>
      <c r="L172" s="29"/>
      <c r="M172" s="12"/>
      <c r="N172" s="2"/>
      <c r="O172" s="2"/>
      <c r="P172" s="2"/>
      <c r="Q172" s="2"/>
    </row>
    <row r="173" thickTop="1">
      <c r="A173" s="9"/>
      <c r="B173" s="49">
        <v>59</v>
      </c>
      <c r="C173" s="50" t="s">
        <v>726</v>
      </c>
      <c r="D173" s="50"/>
      <c r="E173" s="50" t="s">
        <v>727</v>
      </c>
      <c r="F173" s="50" t="s">
        <v>3</v>
      </c>
      <c r="G173" s="51" t="s">
        <v>642</v>
      </c>
      <c r="H173" s="61">
        <v>2</v>
      </c>
      <c r="I173" s="35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1">
        <f>IF(ISNUMBER(K173),IF(H173&gt;0,IF(I173&gt;0,J173,0),0),0)</f>
        <v>0</v>
      </c>
      <c r="R173" s="30">
        <f>IF(ISNUMBER(K173)=FALSE,J173,0)</f>
        <v>0</v>
      </c>
    </row>
    <row r="174">
      <c r="A174" s="9"/>
      <c r="B174" s="56" t="s">
        <v>67</v>
      </c>
      <c r="C174" s="1"/>
      <c r="D174" s="1"/>
      <c r="E174" s="57" t="s">
        <v>728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>
      <c r="A175" s="9"/>
      <c r="B175" s="56" t="s">
        <v>69</v>
      </c>
      <c r="C175" s="1"/>
      <c r="D175" s="1"/>
      <c r="E175" s="57" t="s">
        <v>3</v>
      </c>
      <c r="F175" s="1"/>
      <c r="G175" s="1"/>
      <c r="H175" s="48"/>
      <c r="I175" s="1"/>
      <c r="J175" s="48"/>
      <c r="K175" s="1"/>
      <c r="L175" s="1"/>
      <c r="M175" s="12"/>
      <c r="N175" s="2"/>
      <c r="O175" s="2"/>
      <c r="P175" s="2"/>
      <c r="Q175" s="2"/>
    </row>
    <row r="176">
      <c r="A176" s="9"/>
      <c r="B176" s="56" t="s">
        <v>71</v>
      </c>
      <c r="C176" s="1"/>
      <c r="D176" s="1"/>
      <c r="E176" s="57" t="s">
        <v>3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73</v>
      </c>
      <c r="C177" s="29"/>
      <c r="D177" s="29"/>
      <c r="E177" s="59"/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>
      <c r="A178" s="9"/>
      <c r="B178" s="49">
        <v>60</v>
      </c>
      <c r="C178" s="50" t="s">
        <v>729</v>
      </c>
      <c r="D178" s="50"/>
      <c r="E178" s="50" t="s">
        <v>730</v>
      </c>
      <c r="F178" s="50" t="s">
        <v>3</v>
      </c>
      <c r="G178" s="51" t="s">
        <v>731</v>
      </c>
      <c r="H178" s="61">
        <v>1</v>
      </c>
      <c r="I178" s="35">
        <f>ROUND(0,2)</f>
        <v>0</v>
      </c>
      <c r="J178" s="62">
        <f>ROUND(I178*H178,2)</f>
        <v>0</v>
      </c>
      <c r="K178" s="63">
        <v>0.20999999999999999</v>
      </c>
      <c r="L178" s="64">
        <f>IF(ISNUMBER(K178),ROUND(J178*(K178+1),2),0)</f>
        <v>0</v>
      </c>
      <c r="M178" s="12"/>
      <c r="N178" s="2"/>
      <c r="O178" s="2"/>
      <c r="P178" s="2"/>
      <c r="Q178" s="41">
        <f>IF(ISNUMBER(K178),IF(H178&gt;0,IF(I178&gt;0,J178,0),0),0)</f>
        <v>0</v>
      </c>
      <c r="R178" s="30">
        <f>IF(ISNUMBER(K178)=FALSE,J178,0)</f>
        <v>0</v>
      </c>
    </row>
    <row r="179">
      <c r="A179" s="9"/>
      <c r="B179" s="56" t="s">
        <v>67</v>
      </c>
      <c r="C179" s="1"/>
      <c r="D179" s="1"/>
      <c r="E179" s="57" t="s">
        <v>732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69</v>
      </c>
      <c r="C180" s="1"/>
      <c r="D180" s="1"/>
      <c r="E180" s="57" t="s">
        <v>3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>
      <c r="A181" s="9"/>
      <c r="B181" s="56" t="s">
        <v>71</v>
      </c>
      <c r="C181" s="1"/>
      <c r="D181" s="1"/>
      <c r="E181" s="57" t="s">
        <v>3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 thickBot="1">
      <c r="A182" s="9"/>
      <c r="B182" s="58" t="s">
        <v>73</v>
      </c>
      <c r="C182" s="29"/>
      <c r="D182" s="29"/>
      <c r="E182" s="59"/>
      <c r="F182" s="29"/>
      <c r="G182" s="29"/>
      <c r="H182" s="60"/>
      <c r="I182" s="29"/>
      <c r="J182" s="60"/>
      <c r="K182" s="29"/>
      <c r="L182" s="29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5">
        <v>1</v>
      </c>
      <c r="D183" s="1"/>
      <c r="E183" s="65" t="s">
        <v>637</v>
      </c>
      <c r="F183" s="1"/>
      <c r="G183" s="66" t="s">
        <v>103</v>
      </c>
      <c r="H183" s="67">
        <f>J28+J33+J38+J43+J48+J53+J58+J63+J68+J73+J78+J83+J88+J93+J98+J103+J108+J113+J118+J123+J128+J133+J138+J143+J148+J153+J158+J163+J168+J173+J178</f>
        <v>0</v>
      </c>
      <c r="I183" s="66" t="s">
        <v>104</v>
      </c>
      <c r="J183" s="68">
        <f>(L183-H183)</f>
        <v>0</v>
      </c>
      <c r="K183" s="66" t="s">
        <v>105</v>
      </c>
      <c r="L183" s="69">
        <f>L28+L33+L38+L43+L48+L53+L58+L63+L68+L73+L78+L83+L88+L93+L98+L103+L108+L113+L118+L123+L128+L133+L138+L143+L148+L153+L158+L163+L168+L173+L178</f>
        <v>0</v>
      </c>
      <c r="M183" s="12"/>
      <c r="N183" s="2"/>
      <c r="O183" s="2"/>
      <c r="P183" s="2"/>
      <c r="Q183" s="41">
        <f>0+Q28+Q33+Q38+Q43+Q48+Q53+Q58+Q63+Q68+Q73+Q78+Q83+Q88+Q93+Q98+Q103+Q108+Q113+Q118+Q123+Q128+Q133+Q138+Q143+Q148+Q153+Q158+Q163+Q168+Q173+Q178</f>
        <v>0</v>
      </c>
      <c r="R183" s="30">
        <f>0+R28+R33+R38+R43+R48+R53+R58+R63+R68+R73+R78+R83+R88+R93+R98+R103+R108+R113+R118+R123+R128+R133+R138+R143+R148+R153+R158+R163+R168+R173+R178</f>
        <v>0</v>
      </c>
      <c r="S183" s="70">
        <f>Q183*(1+J183)+R183</f>
        <v>0</v>
      </c>
    </row>
    <row r="184" thickTop="1" thickBot="1" ht="25" customHeight="1">
      <c r="A184" s="9"/>
      <c r="B184" s="71"/>
      <c r="C184" s="71"/>
      <c r="D184" s="71"/>
      <c r="E184" s="71"/>
      <c r="F184" s="71"/>
      <c r="G184" s="72" t="s">
        <v>106</v>
      </c>
      <c r="H184" s="73">
        <f>J28+J33+J38+J43+J48+J53+J58+J63+J68+J73+J78+J83+J88+J93+J98+J103+J108+J113+J118+J123+J128+J133+J138+J143+J148+J153+J158+J163+J168+J173+J178</f>
        <v>0</v>
      </c>
      <c r="I184" s="72" t="s">
        <v>107</v>
      </c>
      <c r="J184" s="74">
        <f>0+J183</f>
        <v>0</v>
      </c>
      <c r="K184" s="72" t="s">
        <v>108</v>
      </c>
      <c r="L184" s="75">
        <f>L28+L33+L38+L43+L48+L53+L58+L63+L68+L73+L78+L83+L88+L93+L98+L103+L108+L113+L118+L123+L128+L133+L138+L143+L148+L153+L158+L163+L168+L173+L178</f>
        <v>0</v>
      </c>
      <c r="M184" s="12"/>
      <c r="N184" s="2"/>
      <c r="O184" s="2"/>
      <c r="P184" s="2"/>
      <c r="Q184" s="2"/>
    </row>
    <row r="185" ht="40" customHeight="1">
      <c r="A185" s="9"/>
      <c r="B185" s="80" t="s">
        <v>733</v>
      </c>
      <c r="C185" s="1"/>
      <c r="D185" s="1"/>
      <c r="E185" s="1"/>
      <c r="F185" s="1"/>
      <c r="G185" s="1"/>
      <c r="H185" s="48"/>
      <c r="I185" s="1"/>
      <c r="J185" s="48"/>
      <c r="K185" s="1"/>
      <c r="L185" s="1"/>
      <c r="M185" s="12"/>
      <c r="N185" s="2"/>
      <c r="O185" s="2"/>
      <c r="P185" s="2"/>
      <c r="Q185" s="2"/>
    </row>
    <row r="186">
      <c r="A186" s="9"/>
      <c r="B186" s="49">
        <v>2</v>
      </c>
      <c r="C186" s="50" t="s">
        <v>18</v>
      </c>
      <c r="D186" s="50"/>
      <c r="E186" s="50" t="s">
        <v>734</v>
      </c>
      <c r="F186" s="50" t="s">
        <v>3</v>
      </c>
      <c r="G186" s="51" t="s">
        <v>455</v>
      </c>
      <c r="H186" s="52">
        <v>12</v>
      </c>
      <c r="I186" s="24">
        <f>ROUND(0,2)</f>
        <v>0</v>
      </c>
      <c r="J186" s="53">
        <f>ROUND(I186*H186,2)</f>
        <v>0</v>
      </c>
      <c r="K186" s="54">
        <v>0.20999999999999999</v>
      </c>
      <c r="L186" s="55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3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/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5</v>
      </c>
      <c r="C191" s="50" t="s">
        <v>26</v>
      </c>
      <c r="D191" s="50"/>
      <c r="E191" s="50" t="s">
        <v>735</v>
      </c>
      <c r="F191" s="50" t="s">
        <v>3</v>
      </c>
      <c r="G191" s="51" t="s">
        <v>455</v>
      </c>
      <c r="H191" s="61">
        <v>6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3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3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/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8</v>
      </c>
      <c r="C196" s="50" t="s">
        <v>646</v>
      </c>
      <c r="D196" s="50"/>
      <c r="E196" s="50" t="s">
        <v>736</v>
      </c>
      <c r="F196" s="50" t="s">
        <v>3</v>
      </c>
      <c r="G196" s="51" t="s">
        <v>455</v>
      </c>
      <c r="H196" s="61">
        <v>6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3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/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10</v>
      </c>
      <c r="C201" s="50" t="s">
        <v>649</v>
      </c>
      <c r="D201" s="50"/>
      <c r="E201" s="50" t="s">
        <v>737</v>
      </c>
      <c r="F201" s="50" t="s">
        <v>3</v>
      </c>
      <c r="G201" s="51" t="s">
        <v>684</v>
      </c>
      <c r="H201" s="61">
        <v>205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3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3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/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11</v>
      </c>
      <c r="C206" s="50" t="s">
        <v>652</v>
      </c>
      <c r="D206" s="50"/>
      <c r="E206" s="50" t="s">
        <v>738</v>
      </c>
      <c r="F206" s="50" t="s">
        <v>3</v>
      </c>
      <c r="G206" s="51" t="s">
        <v>642</v>
      </c>
      <c r="H206" s="61">
        <v>13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3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3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/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13</v>
      </c>
      <c r="C211" s="50" t="s">
        <v>655</v>
      </c>
      <c r="D211" s="50"/>
      <c r="E211" s="50" t="s">
        <v>739</v>
      </c>
      <c r="F211" s="50" t="s">
        <v>3</v>
      </c>
      <c r="G211" s="51" t="s">
        <v>136</v>
      </c>
      <c r="H211" s="61">
        <v>9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3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3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/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15</v>
      </c>
      <c r="C216" s="50" t="s">
        <v>658</v>
      </c>
      <c r="D216" s="50"/>
      <c r="E216" s="50" t="s">
        <v>740</v>
      </c>
      <c r="F216" s="50" t="s">
        <v>3</v>
      </c>
      <c r="G216" s="51" t="s">
        <v>684</v>
      </c>
      <c r="H216" s="61">
        <v>205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3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3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/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17</v>
      </c>
      <c r="C221" s="50" t="s">
        <v>660</v>
      </c>
      <c r="D221" s="50"/>
      <c r="E221" s="50" t="s">
        <v>741</v>
      </c>
      <c r="F221" s="50" t="s">
        <v>3</v>
      </c>
      <c r="G221" s="51" t="s">
        <v>642</v>
      </c>
      <c r="H221" s="61">
        <v>13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742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3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3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/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19</v>
      </c>
      <c r="C226" s="50" t="s">
        <v>663</v>
      </c>
      <c r="D226" s="50"/>
      <c r="E226" s="50" t="s">
        <v>743</v>
      </c>
      <c r="F226" s="50" t="s">
        <v>3</v>
      </c>
      <c r="G226" s="51" t="s">
        <v>455</v>
      </c>
      <c r="H226" s="61">
        <v>13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3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/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22</v>
      </c>
      <c r="C231" s="50" t="s">
        <v>666</v>
      </c>
      <c r="D231" s="50"/>
      <c r="E231" s="50" t="s">
        <v>744</v>
      </c>
      <c r="F231" s="50" t="s">
        <v>3</v>
      </c>
      <c r="G231" s="51" t="s">
        <v>642</v>
      </c>
      <c r="H231" s="61">
        <v>9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3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3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/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23</v>
      </c>
      <c r="C236" s="50" t="s">
        <v>668</v>
      </c>
      <c r="D236" s="50"/>
      <c r="E236" s="50" t="s">
        <v>745</v>
      </c>
      <c r="F236" s="50" t="s">
        <v>3</v>
      </c>
      <c r="G236" s="51" t="s">
        <v>642</v>
      </c>
      <c r="H236" s="61">
        <v>20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3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3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/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>
      <c r="A241" s="9"/>
      <c r="B241" s="49">
        <v>26</v>
      </c>
      <c r="C241" s="50" t="s">
        <v>671</v>
      </c>
      <c r="D241" s="50"/>
      <c r="E241" s="50" t="s">
        <v>746</v>
      </c>
      <c r="F241" s="50" t="s">
        <v>3</v>
      </c>
      <c r="G241" s="51" t="s">
        <v>684</v>
      </c>
      <c r="H241" s="61">
        <v>205</v>
      </c>
      <c r="I241" s="35">
        <f>ROUND(0,2)</f>
        <v>0</v>
      </c>
      <c r="J241" s="62">
        <f>ROUND(I241*H241,2)</f>
        <v>0</v>
      </c>
      <c r="K241" s="63">
        <v>0.20999999999999999</v>
      </c>
      <c r="L241" s="64">
        <f>IF(ISNUMBER(K241),ROUND(J241*(K241+1),2),0)</f>
        <v>0</v>
      </c>
      <c r="M241" s="12"/>
      <c r="N241" s="2"/>
      <c r="O241" s="2"/>
      <c r="P241" s="2"/>
      <c r="Q241" s="41">
        <f>IF(ISNUMBER(K241),IF(H241&gt;0,IF(I241&gt;0,J241,0),0),0)</f>
        <v>0</v>
      </c>
      <c r="R241" s="30">
        <f>IF(ISNUMBER(K241)=FALSE,J241,0)</f>
        <v>0</v>
      </c>
    </row>
    <row r="242">
      <c r="A242" s="9"/>
      <c r="B242" s="56" t="s">
        <v>67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69</v>
      </c>
      <c r="C243" s="1"/>
      <c r="D243" s="1"/>
      <c r="E243" s="57" t="s">
        <v>3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>
      <c r="A244" s="9"/>
      <c r="B244" s="56" t="s">
        <v>71</v>
      </c>
      <c r="C244" s="1"/>
      <c r="D244" s="1"/>
      <c r="E244" s="57" t="s">
        <v>3</v>
      </c>
      <c r="F244" s="1"/>
      <c r="G244" s="1"/>
      <c r="H244" s="48"/>
      <c r="I244" s="1"/>
      <c r="J244" s="48"/>
      <c r="K244" s="1"/>
      <c r="L244" s="1"/>
      <c r="M244" s="12"/>
      <c r="N244" s="2"/>
      <c r="O244" s="2"/>
      <c r="P244" s="2"/>
      <c r="Q244" s="2"/>
    </row>
    <row r="245" thickBot="1">
      <c r="A245" s="9"/>
      <c r="B245" s="58" t="s">
        <v>73</v>
      </c>
      <c r="C245" s="29"/>
      <c r="D245" s="29"/>
      <c r="E245" s="59"/>
      <c r="F245" s="29"/>
      <c r="G245" s="29"/>
      <c r="H245" s="60"/>
      <c r="I245" s="29"/>
      <c r="J245" s="60"/>
      <c r="K245" s="29"/>
      <c r="L245" s="29"/>
      <c r="M245" s="12"/>
      <c r="N245" s="2"/>
      <c r="O245" s="2"/>
      <c r="P245" s="2"/>
      <c r="Q245" s="2"/>
    </row>
    <row r="246" thickTop="1">
      <c r="A246" s="9"/>
      <c r="B246" s="49">
        <v>27</v>
      </c>
      <c r="C246" s="50" t="s">
        <v>674</v>
      </c>
      <c r="D246" s="50"/>
      <c r="E246" s="50" t="s">
        <v>747</v>
      </c>
      <c r="F246" s="50" t="s">
        <v>3</v>
      </c>
      <c r="G246" s="51" t="s">
        <v>684</v>
      </c>
      <c r="H246" s="61">
        <v>205</v>
      </c>
      <c r="I246" s="35">
        <f>ROUND(0,2)</f>
        <v>0</v>
      </c>
      <c r="J246" s="62">
        <f>ROUND(I246*H246,2)</f>
        <v>0</v>
      </c>
      <c r="K246" s="63">
        <v>0.20999999999999999</v>
      </c>
      <c r="L246" s="64">
        <f>IF(ISNUMBER(K246),ROUND(J246*(K246+1),2),0)</f>
        <v>0</v>
      </c>
      <c r="M246" s="12"/>
      <c r="N246" s="2"/>
      <c r="O246" s="2"/>
      <c r="P246" s="2"/>
      <c r="Q246" s="41">
        <f>IF(ISNUMBER(K246),IF(H246&gt;0,IF(I246&gt;0,J246,0),0),0)</f>
        <v>0</v>
      </c>
      <c r="R246" s="30">
        <f>IF(ISNUMBER(K246)=FALSE,J246,0)</f>
        <v>0</v>
      </c>
    </row>
    <row r="247">
      <c r="A247" s="9"/>
      <c r="B247" s="56" t="s">
        <v>67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69</v>
      </c>
      <c r="C248" s="1"/>
      <c r="D248" s="1"/>
      <c r="E248" s="57" t="s">
        <v>3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>
      <c r="A249" s="9"/>
      <c r="B249" s="56" t="s">
        <v>71</v>
      </c>
      <c r="C249" s="1"/>
      <c r="D249" s="1"/>
      <c r="E249" s="57" t="s">
        <v>3</v>
      </c>
      <c r="F249" s="1"/>
      <c r="G249" s="1"/>
      <c r="H249" s="48"/>
      <c r="I249" s="1"/>
      <c r="J249" s="48"/>
      <c r="K249" s="1"/>
      <c r="L249" s="1"/>
      <c r="M249" s="12"/>
      <c r="N249" s="2"/>
      <c r="O249" s="2"/>
      <c r="P249" s="2"/>
      <c r="Q249" s="2"/>
    </row>
    <row r="250" thickBot="1">
      <c r="A250" s="9"/>
      <c r="B250" s="58" t="s">
        <v>73</v>
      </c>
      <c r="C250" s="29"/>
      <c r="D250" s="29"/>
      <c r="E250" s="59"/>
      <c r="F250" s="29"/>
      <c r="G250" s="29"/>
      <c r="H250" s="60"/>
      <c r="I250" s="29"/>
      <c r="J250" s="60"/>
      <c r="K250" s="29"/>
      <c r="L250" s="29"/>
      <c r="M250" s="12"/>
      <c r="N250" s="2"/>
      <c r="O250" s="2"/>
      <c r="P250" s="2"/>
      <c r="Q250" s="2"/>
    </row>
    <row r="251" thickTop="1">
      <c r="A251" s="9"/>
      <c r="B251" s="49">
        <v>30</v>
      </c>
      <c r="C251" s="50" t="s">
        <v>677</v>
      </c>
      <c r="D251" s="50"/>
      <c r="E251" s="50" t="s">
        <v>748</v>
      </c>
      <c r="F251" s="50" t="s">
        <v>3</v>
      </c>
      <c r="G251" s="51" t="s">
        <v>684</v>
      </c>
      <c r="H251" s="61">
        <v>205</v>
      </c>
      <c r="I251" s="35">
        <f>ROUND(0,2)</f>
        <v>0</v>
      </c>
      <c r="J251" s="62">
        <f>ROUND(I251*H251,2)</f>
        <v>0</v>
      </c>
      <c r="K251" s="63">
        <v>0.20999999999999999</v>
      </c>
      <c r="L251" s="64">
        <f>IF(ISNUMBER(K251),ROUND(J251*(K251+1),2),0)</f>
        <v>0</v>
      </c>
      <c r="M251" s="12"/>
      <c r="N251" s="2"/>
      <c r="O251" s="2"/>
      <c r="P251" s="2"/>
      <c r="Q251" s="41">
        <f>IF(ISNUMBER(K251),IF(H251&gt;0,IF(I251&gt;0,J251,0),0),0)</f>
        <v>0</v>
      </c>
      <c r="R251" s="30">
        <f>IF(ISNUMBER(K251)=FALSE,J251,0)</f>
        <v>0</v>
      </c>
    </row>
    <row r="252">
      <c r="A252" s="9"/>
      <c r="B252" s="56" t="s">
        <v>67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69</v>
      </c>
      <c r="C253" s="1"/>
      <c r="D253" s="1"/>
      <c r="E253" s="57" t="s">
        <v>3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>
      <c r="A254" s="9"/>
      <c r="B254" s="56" t="s">
        <v>71</v>
      </c>
      <c r="C254" s="1"/>
      <c r="D254" s="1"/>
      <c r="E254" s="57" t="s">
        <v>3</v>
      </c>
      <c r="F254" s="1"/>
      <c r="G254" s="1"/>
      <c r="H254" s="48"/>
      <c r="I254" s="1"/>
      <c r="J254" s="48"/>
      <c r="K254" s="1"/>
      <c r="L254" s="1"/>
      <c r="M254" s="12"/>
      <c r="N254" s="2"/>
      <c r="O254" s="2"/>
      <c r="P254" s="2"/>
      <c r="Q254" s="2"/>
    </row>
    <row r="255" thickBot="1">
      <c r="A255" s="9"/>
      <c r="B255" s="58" t="s">
        <v>73</v>
      </c>
      <c r="C255" s="29"/>
      <c r="D255" s="29"/>
      <c r="E255" s="59"/>
      <c r="F255" s="29"/>
      <c r="G255" s="29"/>
      <c r="H255" s="60"/>
      <c r="I255" s="29"/>
      <c r="J255" s="60"/>
      <c r="K255" s="29"/>
      <c r="L255" s="29"/>
      <c r="M255" s="12"/>
      <c r="N255" s="2"/>
      <c r="O255" s="2"/>
      <c r="P255" s="2"/>
      <c r="Q255" s="2"/>
    </row>
    <row r="256" thickTop="1">
      <c r="A256" s="9"/>
      <c r="B256" s="49">
        <v>32</v>
      </c>
      <c r="C256" s="50" t="s">
        <v>679</v>
      </c>
      <c r="D256" s="50"/>
      <c r="E256" s="50" t="s">
        <v>749</v>
      </c>
      <c r="F256" s="50" t="s">
        <v>3</v>
      </c>
      <c r="G256" s="51" t="s">
        <v>455</v>
      </c>
      <c r="H256" s="61">
        <v>13</v>
      </c>
      <c r="I256" s="35">
        <f>ROUND(0,2)</f>
        <v>0</v>
      </c>
      <c r="J256" s="62">
        <f>ROUND(I256*H256,2)</f>
        <v>0</v>
      </c>
      <c r="K256" s="63">
        <v>0.20999999999999999</v>
      </c>
      <c r="L256" s="64">
        <f>IF(ISNUMBER(K256),ROUND(J256*(K256+1),2),0)</f>
        <v>0</v>
      </c>
      <c r="M256" s="12"/>
      <c r="N256" s="2"/>
      <c r="O256" s="2"/>
      <c r="P256" s="2"/>
      <c r="Q256" s="41">
        <f>IF(ISNUMBER(K256),IF(H256&gt;0,IF(I256&gt;0,J256,0),0),0)</f>
        <v>0</v>
      </c>
      <c r="R256" s="30">
        <f>IF(ISNUMBER(K256)=FALSE,J256,0)</f>
        <v>0</v>
      </c>
    </row>
    <row r="257">
      <c r="A257" s="9"/>
      <c r="B257" s="56" t="s">
        <v>67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56" t="s">
        <v>69</v>
      </c>
      <c r="C258" s="1"/>
      <c r="D258" s="1"/>
      <c r="E258" s="57" t="s">
        <v>3</v>
      </c>
      <c r="F258" s="1"/>
      <c r="G258" s="1"/>
      <c r="H258" s="48"/>
      <c r="I258" s="1"/>
      <c r="J258" s="48"/>
      <c r="K258" s="1"/>
      <c r="L258" s="1"/>
      <c r="M258" s="12"/>
      <c r="N258" s="2"/>
      <c r="O258" s="2"/>
      <c r="P258" s="2"/>
      <c r="Q258" s="2"/>
    </row>
    <row r="259">
      <c r="A259" s="9"/>
      <c r="B259" s="56" t="s">
        <v>71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 thickBot="1">
      <c r="A260" s="9"/>
      <c r="B260" s="58" t="s">
        <v>73</v>
      </c>
      <c r="C260" s="29"/>
      <c r="D260" s="29"/>
      <c r="E260" s="59"/>
      <c r="F260" s="29"/>
      <c r="G260" s="29"/>
      <c r="H260" s="60"/>
      <c r="I260" s="29"/>
      <c r="J260" s="60"/>
      <c r="K260" s="29"/>
      <c r="L260" s="29"/>
      <c r="M260" s="12"/>
      <c r="N260" s="2"/>
      <c r="O260" s="2"/>
      <c r="P260" s="2"/>
      <c r="Q260" s="2"/>
    </row>
    <row r="261" thickTop="1">
      <c r="A261" s="9"/>
      <c r="B261" s="49">
        <v>34</v>
      </c>
      <c r="C261" s="50" t="s">
        <v>682</v>
      </c>
      <c r="D261" s="50"/>
      <c r="E261" s="50" t="s">
        <v>750</v>
      </c>
      <c r="F261" s="50" t="s">
        <v>3</v>
      </c>
      <c r="G261" s="51" t="s">
        <v>642</v>
      </c>
      <c r="H261" s="61">
        <v>2</v>
      </c>
      <c r="I261" s="35">
        <f>ROUND(0,2)</f>
        <v>0</v>
      </c>
      <c r="J261" s="62">
        <f>ROUND(I261*H261,2)</f>
        <v>0</v>
      </c>
      <c r="K261" s="63">
        <v>0.20999999999999999</v>
      </c>
      <c r="L261" s="64">
        <f>IF(ISNUMBER(K261),ROUND(J261*(K261+1),2),0)</f>
        <v>0</v>
      </c>
      <c r="M261" s="12"/>
      <c r="N261" s="2"/>
      <c r="O261" s="2"/>
      <c r="P261" s="2"/>
      <c r="Q261" s="41">
        <f>IF(ISNUMBER(K261),IF(H261&gt;0,IF(I261&gt;0,J261,0),0),0)</f>
        <v>0</v>
      </c>
      <c r="R261" s="30">
        <f>IF(ISNUMBER(K261)=FALSE,J261,0)</f>
        <v>0</v>
      </c>
    </row>
    <row r="262">
      <c r="A262" s="9"/>
      <c r="B262" s="56" t="s">
        <v>67</v>
      </c>
      <c r="C262" s="1"/>
      <c r="D262" s="1"/>
      <c r="E262" s="57" t="s">
        <v>3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>
      <c r="A263" s="9"/>
      <c r="B263" s="56" t="s">
        <v>69</v>
      </c>
      <c r="C263" s="1"/>
      <c r="D263" s="1"/>
      <c r="E263" s="57" t="s">
        <v>3</v>
      </c>
      <c r="F263" s="1"/>
      <c r="G263" s="1"/>
      <c r="H263" s="48"/>
      <c r="I263" s="1"/>
      <c r="J263" s="48"/>
      <c r="K263" s="1"/>
      <c r="L263" s="1"/>
      <c r="M263" s="12"/>
      <c r="N263" s="2"/>
      <c r="O263" s="2"/>
      <c r="P263" s="2"/>
      <c r="Q263" s="2"/>
    </row>
    <row r="264">
      <c r="A264" s="9"/>
      <c r="B264" s="56" t="s">
        <v>71</v>
      </c>
      <c r="C264" s="1"/>
      <c r="D264" s="1"/>
      <c r="E264" s="57" t="s">
        <v>3</v>
      </c>
      <c r="F264" s="1"/>
      <c r="G264" s="1"/>
      <c r="H264" s="48"/>
      <c r="I264" s="1"/>
      <c r="J264" s="48"/>
      <c r="K264" s="1"/>
      <c r="L264" s="1"/>
      <c r="M264" s="12"/>
      <c r="N264" s="2"/>
      <c r="O264" s="2"/>
      <c r="P264" s="2"/>
      <c r="Q264" s="2"/>
    </row>
    <row r="265" thickBot="1">
      <c r="A265" s="9"/>
      <c r="B265" s="58" t="s">
        <v>73</v>
      </c>
      <c r="C265" s="29"/>
      <c r="D265" s="29"/>
      <c r="E265" s="59"/>
      <c r="F265" s="29"/>
      <c r="G265" s="29"/>
      <c r="H265" s="60"/>
      <c r="I265" s="29"/>
      <c r="J265" s="60"/>
      <c r="K265" s="29"/>
      <c r="L265" s="29"/>
      <c r="M265" s="12"/>
      <c r="N265" s="2"/>
      <c r="O265" s="2"/>
      <c r="P265" s="2"/>
      <c r="Q265" s="2"/>
    </row>
    <row r="266" thickTop="1">
      <c r="A266" s="9"/>
      <c r="B266" s="49">
        <v>36</v>
      </c>
      <c r="C266" s="50" t="s">
        <v>686</v>
      </c>
      <c r="D266" s="50"/>
      <c r="E266" s="50" t="s">
        <v>751</v>
      </c>
      <c r="F266" s="50" t="s">
        <v>3</v>
      </c>
      <c r="G266" s="51" t="s">
        <v>455</v>
      </c>
      <c r="H266" s="61">
        <v>1</v>
      </c>
      <c r="I266" s="35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3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3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3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/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37</v>
      </c>
      <c r="C271" s="50" t="s">
        <v>689</v>
      </c>
      <c r="D271" s="50"/>
      <c r="E271" s="50" t="s">
        <v>752</v>
      </c>
      <c r="F271" s="50" t="s">
        <v>3</v>
      </c>
      <c r="G271" s="51" t="s">
        <v>455</v>
      </c>
      <c r="H271" s="61">
        <v>1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3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3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/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40</v>
      </c>
      <c r="C276" s="50" t="s">
        <v>692</v>
      </c>
      <c r="D276" s="50"/>
      <c r="E276" s="50" t="s">
        <v>753</v>
      </c>
      <c r="F276" s="50" t="s">
        <v>3</v>
      </c>
      <c r="G276" s="51" t="s">
        <v>455</v>
      </c>
      <c r="H276" s="61">
        <v>1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694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3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3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/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41</v>
      </c>
      <c r="C281" s="50" t="s">
        <v>695</v>
      </c>
      <c r="D281" s="50"/>
      <c r="E281" s="50" t="s">
        <v>754</v>
      </c>
      <c r="F281" s="50" t="s">
        <v>3</v>
      </c>
      <c r="G281" s="51" t="s">
        <v>455</v>
      </c>
      <c r="H281" s="61">
        <v>0.5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3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3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/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44</v>
      </c>
      <c r="C286" s="50" t="s">
        <v>698</v>
      </c>
      <c r="D286" s="50"/>
      <c r="E286" s="50" t="s">
        <v>755</v>
      </c>
      <c r="F286" s="50" t="s">
        <v>3</v>
      </c>
      <c r="G286" s="51" t="s">
        <v>455</v>
      </c>
      <c r="H286" s="61">
        <v>20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3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3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/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45</v>
      </c>
      <c r="C291" s="50" t="s">
        <v>701</v>
      </c>
      <c r="D291" s="50"/>
      <c r="E291" s="50" t="s">
        <v>756</v>
      </c>
      <c r="F291" s="50" t="s">
        <v>3</v>
      </c>
      <c r="G291" s="51" t="s">
        <v>455</v>
      </c>
      <c r="H291" s="61">
        <v>7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3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3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/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48</v>
      </c>
      <c r="C296" s="50" t="s">
        <v>704</v>
      </c>
      <c r="D296" s="50"/>
      <c r="E296" s="50" t="s">
        <v>757</v>
      </c>
      <c r="F296" s="50" t="s">
        <v>3</v>
      </c>
      <c r="G296" s="51" t="s">
        <v>455</v>
      </c>
      <c r="H296" s="61">
        <v>32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3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3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/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49</v>
      </c>
      <c r="C301" s="50" t="s">
        <v>707</v>
      </c>
      <c r="D301" s="50"/>
      <c r="E301" s="50" t="s">
        <v>758</v>
      </c>
      <c r="F301" s="50" t="s">
        <v>3</v>
      </c>
      <c r="G301" s="51" t="s">
        <v>642</v>
      </c>
      <c r="H301" s="61">
        <v>20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3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3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/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52</v>
      </c>
      <c r="C306" s="50" t="s">
        <v>711</v>
      </c>
      <c r="D306" s="50"/>
      <c r="E306" s="50" t="s">
        <v>759</v>
      </c>
      <c r="F306" s="50" t="s">
        <v>3</v>
      </c>
      <c r="G306" s="51" t="s">
        <v>642</v>
      </c>
      <c r="H306" s="61">
        <v>20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3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3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/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53</v>
      </c>
      <c r="C311" s="50" t="s">
        <v>714</v>
      </c>
      <c r="D311" s="50"/>
      <c r="E311" s="50" t="s">
        <v>760</v>
      </c>
      <c r="F311" s="50" t="s">
        <v>3</v>
      </c>
      <c r="G311" s="51" t="s">
        <v>136</v>
      </c>
      <c r="H311" s="61">
        <v>3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3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3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/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56</v>
      </c>
      <c r="C316" s="50" t="s">
        <v>717</v>
      </c>
      <c r="D316" s="50"/>
      <c r="E316" s="50" t="s">
        <v>761</v>
      </c>
      <c r="F316" s="50" t="s">
        <v>3</v>
      </c>
      <c r="G316" s="51" t="s">
        <v>642</v>
      </c>
      <c r="H316" s="61">
        <v>1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762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3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3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/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 thickBot="1" ht="25" customHeight="1">
      <c r="A321" s="9"/>
      <c r="B321" s="1"/>
      <c r="C321" s="65">
        <v>2</v>
      </c>
      <c r="D321" s="1"/>
      <c r="E321" s="65" t="s">
        <v>638</v>
      </c>
      <c r="F321" s="1"/>
      <c r="G321" s="66" t="s">
        <v>103</v>
      </c>
      <c r="H321" s="67">
        <f>J186+J191+J196+J201+J206+J211+J216+J221+J226+J231+J236+J241+J246+J251+J256+J261+J266+J271+J276+J281+J286+J291+J296+J301+J306+J311+J316</f>
        <v>0</v>
      </c>
      <c r="I321" s="66" t="s">
        <v>104</v>
      </c>
      <c r="J321" s="68">
        <f>(L321-H321)</f>
        <v>0</v>
      </c>
      <c r="K321" s="66" t="s">
        <v>105</v>
      </c>
      <c r="L321" s="69">
        <f>L186+L191+L196+L201+L206+L211+L216+L221+L226+L231+L236+L241+L246+L251+L256+L261+L266+L271+L276+L281+L286+L291+L296+L301+L306+L311+L316</f>
        <v>0</v>
      </c>
      <c r="M321" s="12"/>
      <c r="N321" s="2"/>
      <c r="O321" s="2"/>
      <c r="P321" s="2"/>
      <c r="Q321" s="41">
        <f>0+Q186+Q191+Q196+Q201+Q206+Q211+Q216+Q221+Q226+Q231+Q236+Q241+Q246+Q251+Q256+Q261+Q266+Q271+Q276+Q281+Q286+Q291+Q296+Q301+Q306+Q311+Q316</f>
        <v>0</v>
      </c>
      <c r="R321" s="30">
        <f>0+R186+R191+R196+R201+R206+R211+R216+R221+R226+R231+R236+R241+R246+R251+R256+R261+R266+R271+R276+R281+R286+R291+R296+R301+R306+R311+R316</f>
        <v>0</v>
      </c>
      <c r="S321" s="70">
        <f>Q321*(1+J321)+R321</f>
        <v>0</v>
      </c>
    </row>
    <row r="322" thickTop="1" thickBot="1" ht="25" customHeight="1">
      <c r="A322" s="9"/>
      <c r="B322" s="71"/>
      <c r="C322" s="71"/>
      <c r="D322" s="71"/>
      <c r="E322" s="71"/>
      <c r="F322" s="71"/>
      <c r="G322" s="72" t="s">
        <v>106</v>
      </c>
      <c r="H322" s="73">
        <f>J186+J191+J196+J201+J206+J211+J216+J221+J226+J231+J236+J241+J246+J251+J256+J261+J266+J271+J276+J281+J286+J291+J296+J301+J306+J311+J316</f>
        <v>0</v>
      </c>
      <c r="I322" s="72" t="s">
        <v>107</v>
      </c>
      <c r="J322" s="74">
        <f>0+J321</f>
        <v>0</v>
      </c>
      <c r="K322" s="72" t="s">
        <v>108</v>
      </c>
      <c r="L322" s="75">
        <f>L186+L191+L196+L201+L206+L211+L216+L221+L226+L231+L236+L241+L246+L251+L256+L261+L266+L271+L276+L281+L286+L291+L296+L301+L306+L311+L316</f>
        <v>0</v>
      </c>
      <c r="M322" s="12"/>
      <c r="N322" s="2"/>
      <c r="O322" s="2"/>
      <c r="P322" s="2"/>
      <c r="Q322" s="2"/>
    </row>
    <row r="323" ht="40" customHeight="1">
      <c r="A323" s="9"/>
      <c r="B323" s="80" t="s">
        <v>763</v>
      </c>
      <c r="C323" s="1"/>
      <c r="D323" s="1"/>
      <c r="E323" s="1"/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49">
        <v>3</v>
      </c>
      <c r="C324" s="50" t="s">
        <v>18</v>
      </c>
      <c r="D324" s="50"/>
      <c r="E324" s="50" t="s">
        <v>639</v>
      </c>
      <c r="F324" s="50" t="s">
        <v>3</v>
      </c>
      <c r="G324" s="51" t="s">
        <v>455</v>
      </c>
      <c r="H324" s="52">
        <v>16</v>
      </c>
      <c r="I324" s="24">
        <f>ROUND(0,2)</f>
        <v>0</v>
      </c>
      <c r="J324" s="53">
        <f>ROUND(I324*H324,2)</f>
        <v>0</v>
      </c>
      <c r="K324" s="54">
        <v>0.20999999999999999</v>
      </c>
      <c r="L324" s="55">
        <f>IF(ISNUMBER(K324),ROUND(J324*(K324+1),2),0)</f>
        <v>0</v>
      </c>
      <c r="M324" s="12"/>
      <c r="N324" s="2"/>
      <c r="O324" s="2"/>
      <c r="P324" s="2"/>
      <c r="Q324" s="41">
        <f>IF(ISNUMBER(K324),IF(H324&gt;0,IF(I324&gt;0,J324,0),0),0)</f>
        <v>0</v>
      </c>
      <c r="R324" s="30">
        <f>IF(ISNUMBER(K324)=FALSE,J324,0)</f>
        <v>0</v>
      </c>
    </row>
    <row r="325">
      <c r="A325" s="9"/>
      <c r="B325" s="56" t="s">
        <v>67</v>
      </c>
      <c r="C325" s="1"/>
      <c r="D325" s="1"/>
      <c r="E325" s="57" t="s">
        <v>3</v>
      </c>
      <c r="F325" s="1"/>
      <c r="G325" s="1"/>
      <c r="H325" s="48"/>
      <c r="I325" s="1"/>
      <c r="J325" s="48"/>
      <c r="K325" s="1"/>
      <c r="L325" s="1"/>
      <c r="M325" s="12"/>
      <c r="N325" s="2"/>
      <c r="O325" s="2"/>
      <c r="P325" s="2"/>
      <c r="Q325" s="2"/>
    </row>
    <row r="326">
      <c r="A326" s="9"/>
      <c r="B326" s="56" t="s">
        <v>69</v>
      </c>
      <c r="C326" s="1"/>
      <c r="D326" s="1"/>
      <c r="E326" s="57" t="s">
        <v>3</v>
      </c>
      <c r="F326" s="1"/>
      <c r="G326" s="1"/>
      <c r="H326" s="48"/>
      <c r="I326" s="1"/>
      <c r="J326" s="48"/>
      <c r="K326" s="1"/>
      <c r="L326" s="1"/>
      <c r="M326" s="12"/>
      <c r="N326" s="2"/>
      <c r="O326" s="2"/>
      <c r="P326" s="2"/>
      <c r="Q326" s="2"/>
    </row>
    <row r="327">
      <c r="A327" s="9"/>
      <c r="B327" s="56" t="s">
        <v>71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 thickBot="1">
      <c r="A328" s="9"/>
      <c r="B328" s="58" t="s">
        <v>73</v>
      </c>
      <c r="C328" s="29"/>
      <c r="D328" s="29"/>
      <c r="E328" s="59"/>
      <c r="F328" s="29"/>
      <c r="G328" s="29"/>
      <c r="H328" s="60"/>
      <c r="I328" s="29"/>
      <c r="J328" s="60"/>
      <c r="K328" s="29"/>
      <c r="L328" s="29"/>
      <c r="M328" s="12"/>
      <c r="N328" s="2"/>
      <c r="O328" s="2"/>
      <c r="P328" s="2"/>
      <c r="Q328" s="2"/>
    </row>
    <row r="329" thickTop="1">
      <c r="A329" s="9"/>
      <c r="B329" s="49">
        <v>4</v>
      </c>
      <c r="C329" s="50" t="s">
        <v>26</v>
      </c>
      <c r="D329" s="50"/>
      <c r="E329" s="50" t="s">
        <v>764</v>
      </c>
      <c r="F329" s="50" t="s">
        <v>3</v>
      </c>
      <c r="G329" s="51" t="s">
        <v>765</v>
      </c>
      <c r="H329" s="61">
        <v>1</v>
      </c>
      <c r="I329" s="35">
        <f>ROUND(0,2)</f>
        <v>0</v>
      </c>
      <c r="J329" s="62">
        <f>ROUND(I329*H329,2)</f>
        <v>0</v>
      </c>
      <c r="K329" s="63">
        <v>0.20999999999999999</v>
      </c>
      <c r="L329" s="64">
        <f>IF(ISNUMBER(K329),ROUND(J329*(K329+1),2),0)</f>
        <v>0</v>
      </c>
      <c r="M329" s="12"/>
      <c r="N329" s="2"/>
      <c r="O329" s="2"/>
      <c r="P329" s="2"/>
      <c r="Q329" s="41">
        <f>IF(ISNUMBER(K329),IF(H329&gt;0,IF(I329&gt;0,J329,0),0),0)</f>
        <v>0</v>
      </c>
      <c r="R329" s="30">
        <f>IF(ISNUMBER(K329)=FALSE,J329,0)</f>
        <v>0</v>
      </c>
    </row>
    <row r="330">
      <c r="A330" s="9"/>
      <c r="B330" s="56" t="s">
        <v>67</v>
      </c>
      <c r="C330" s="1"/>
      <c r="D330" s="1"/>
      <c r="E330" s="57" t="s">
        <v>3</v>
      </c>
      <c r="F330" s="1"/>
      <c r="G330" s="1"/>
      <c r="H330" s="48"/>
      <c r="I330" s="1"/>
      <c r="J330" s="48"/>
      <c r="K330" s="1"/>
      <c r="L330" s="1"/>
      <c r="M330" s="12"/>
      <c r="N330" s="2"/>
      <c r="O330" s="2"/>
      <c r="P330" s="2"/>
      <c r="Q330" s="2"/>
    </row>
    <row r="331">
      <c r="A331" s="9"/>
      <c r="B331" s="56" t="s">
        <v>69</v>
      </c>
      <c r="C331" s="1"/>
      <c r="D331" s="1"/>
      <c r="E331" s="57" t="s">
        <v>3</v>
      </c>
      <c r="F331" s="1"/>
      <c r="G331" s="1"/>
      <c r="H331" s="48"/>
      <c r="I331" s="1"/>
      <c r="J331" s="48"/>
      <c r="K331" s="1"/>
      <c r="L331" s="1"/>
      <c r="M331" s="12"/>
      <c r="N331" s="2"/>
      <c r="O331" s="2"/>
      <c r="P331" s="2"/>
      <c r="Q331" s="2"/>
    </row>
    <row r="332">
      <c r="A332" s="9"/>
      <c r="B332" s="56" t="s">
        <v>71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 thickBot="1">
      <c r="A333" s="9"/>
      <c r="B333" s="58" t="s">
        <v>73</v>
      </c>
      <c r="C333" s="29"/>
      <c r="D333" s="29"/>
      <c r="E333" s="59"/>
      <c r="F333" s="29"/>
      <c r="G333" s="29"/>
      <c r="H333" s="60"/>
      <c r="I333" s="29"/>
      <c r="J333" s="60"/>
      <c r="K333" s="29"/>
      <c r="L333" s="29"/>
      <c r="M333" s="12"/>
      <c r="N333" s="2"/>
      <c r="O333" s="2"/>
      <c r="P333" s="2"/>
      <c r="Q333" s="2"/>
    </row>
    <row r="334" thickTop="1" thickBot="1" ht="25" customHeight="1">
      <c r="A334" s="9"/>
      <c r="B334" s="1"/>
      <c r="C334" s="65">
        <v>3</v>
      </c>
      <c r="D334" s="1"/>
      <c r="E334" s="65" t="s">
        <v>639</v>
      </c>
      <c r="F334" s="1"/>
      <c r="G334" s="66" t="s">
        <v>103</v>
      </c>
      <c r="H334" s="67">
        <f>J324+J329</f>
        <v>0</v>
      </c>
      <c r="I334" s="66" t="s">
        <v>104</v>
      </c>
      <c r="J334" s="68">
        <f>(L334-H334)</f>
        <v>0</v>
      </c>
      <c r="K334" s="66" t="s">
        <v>105</v>
      </c>
      <c r="L334" s="69">
        <f>L324+L329</f>
        <v>0</v>
      </c>
      <c r="M334" s="12"/>
      <c r="N334" s="2"/>
      <c r="O334" s="2"/>
      <c r="P334" s="2"/>
      <c r="Q334" s="41">
        <f>0+Q324+Q329</f>
        <v>0</v>
      </c>
      <c r="R334" s="30">
        <f>0+R324+R329</f>
        <v>0</v>
      </c>
      <c r="S334" s="70">
        <f>Q334*(1+J334)+R334</f>
        <v>0</v>
      </c>
    </row>
    <row r="335" thickTop="1" thickBot="1" ht="25" customHeight="1">
      <c r="A335" s="9"/>
      <c r="B335" s="71"/>
      <c r="C335" s="71"/>
      <c r="D335" s="71"/>
      <c r="E335" s="71"/>
      <c r="F335" s="71"/>
      <c r="G335" s="72" t="s">
        <v>106</v>
      </c>
      <c r="H335" s="73">
        <f>J324+J329</f>
        <v>0</v>
      </c>
      <c r="I335" s="72" t="s">
        <v>107</v>
      </c>
      <c r="J335" s="74">
        <f>0+J334</f>
        <v>0</v>
      </c>
      <c r="K335" s="72" t="s">
        <v>108</v>
      </c>
      <c r="L335" s="75">
        <f>L324+L329</f>
        <v>0</v>
      </c>
      <c r="M335" s="12"/>
      <c r="N335" s="2"/>
      <c r="O335" s="2"/>
      <c r="P335" s="2"/>
      <c r="Q335" s="2"/>
    </row>
    <row r="336">
      <c r="A336" s="13"/>
      <c r="B336" s="4"/>
      <c r="C336" s="4"/>
      <c r="D336" s="4"/>
      <c r="E336" s="4"/>
      <c r="F336" s="4"/>
      <c r="G336" s="4"/>
      <c r="H336" s="76"/>
      <c r="I336" s="4"/>
      <c r="J336" s="76"/>
      <c r="K336" s="4"/>
      <c r="L336" s="4"/>
      <c r="M336" s="14"/>
      <c r="N336" s="2"/>
      <c r="O336" s="2"/>
      <c r="P336" s="2"/>
      <c r="Q336" s="2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2"/>
      <c r="P337" s="2"/>
      <c r="Q337" s="2"/>
    </row>
  </sheetData>
  <mergeCells count="25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7:D187"/>
    <mergeCell ref="B188:D188"/>
    <mergeCell ref="B189:D189"/>
    <mergeCell ref="B190:D190"/>
    <mergeCell ref="B185:L185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23:L32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H119+H382+H430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766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L119+L382+L430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AVERAGE(J118,J381,J429)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110</v>
      </c>
      <c r="F20" s="1"/>
      <c r="G20" s="1"/>
      <c r="H20" s="1"/>
      <c r="I20" s="1"/>
      <c r="J20" s="1"/>
      <c r="K20" s="46">
        <f>H119</f>
        <v>0</v>
      </c>
      <c r="L20" s="46">
        <f>L119</f>
        <v>0</v>
      </c>
      <c r="M20" s="12"/>
      <c r="N20" s="2"/>
      <c r="O20" s="2"/>
      <c r="P20" s="2"/>
      <c r="Q20" s="2"/>
      <c r="S20" s="30">
        <f>S118</f>
        <v>0</v>
      </c>
    </row>
    <row r="21">
      <c r="A21" s="9"/>
      <c r="B21" s="44">
        <v>2</v>
      </c>
      <c r="C21" s="1"/>
      <c r="D21" s="1"/>
      <c r="E21" s="45" t="s">
        <v>767</v>
      </c>
      <c r="F21" s="1"/>
      <c r="G21" s="1"/>
      <c r="H21" s="1"/>
      <c r="I21" s="1"/>
      <c r="J21" s="1"/>
      <c r="K21" s="46">
        <f>H382</f>
        <v>0</v>
      </c>
      <c r="L21" s="46">
        <f>L382</f>
        <v>0</v>
      </c>
      <c r="M21" s="12"/>
      <c r="N21" s="2"/>
      <c r="O21" s="2"/>
      <c r="P21" s="2"/>
      <c r="Q21" s="2"/>
      <c r="S21" s="30">
        <f>S381</f>
        <v>0</v>
      </c>
    </row>
    <row r="22">
      <c r="A22" s="9"/>
      <c r="B22" s="44">
        <v>3</v>
      </c>
      <c r="C22" s="1"/>
      <c r="D22" s="1"/>
      <c r="E22" s="45" t="s">
        <v>768</v>
      </c>
      <c r="F22" s="1"/>
      <c r="G22" s="1"/>
      <c r="H22" s="1"/>
      <c r="I22" s="1"/>
      <c r="J22" s="1"/>
      <c r="K22" s="46">
        <f>H430</f>
        <v>0</v>
      </c>
      <c r="L22" s="46">
        <f>L430</f>
        <v>0</v>
      </c>
      <c r="M22" s="12"/>
      <c r="N22" s="2"/>
      <c r="O22" s="2"/>
      <c r="P22" s="2"/>
      <c r="Q22" s="2"/>
      <c r="S22" s="30">
        <f>S429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769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>
        <v>1</v>
      </c>
      <c r="E28" s="50" t="s">
        <v>770</v>
      </c>
      <c r="F28" s="50" t="s">
        <v>3</v>
      </c>
      <c r="G28" s="51" t="s">
        <v>118</v>
      </c>
      <c r="H28" s="52">
        <v>166.88999999999999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3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18</v>
      </c>
      <c r="D33" s="50">
        <v>2</v>
      </c>
      <c r="E33" s="50" t="s">
        <v>771</v>
      </c>
      <c r="F33" s="50" t="s">
        <v>3</v>
      </c>
      <c r="G33" s="51" t="s">
        <v>118</v>
      </c>
      <c r="H33" s="61">
        <v>34.200000000000003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3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39</v>
      </c>
      <c r="C38" s="50" t="s">
        <v>772</v>
      </c>
      <c r="D38" s="50"/>
      <c r="E38" s="50" t="s">
        <v>773</v>
      </c>
      <c r="F38" s="50" t="s">
        <v>3</v>
      </c>
      <c r="G38" s="51" t="s">
        <v>196</v>
      </c>
      <c r="H38" s="61">
        <v>15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3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40</v>
      </c>
      <c r="C43" s="50" t="s">
        <v>774</v>
      </c>
      <c r="D43" s="50"/>
      <c r="E43" s="50" t="s">
        <v>775</v>
      </c>
      <c r="F43" s="50" t="s">
        <v>3</v>
      </c>
      <c r="G43" s="51" t="s">
        <v>196</v>
      </c>
      <c r="H43" s="61">
        <v>25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41</v>
      </c>
      <c r="C48" s="50" t="s">
        <v>776</v>
      </c>
      <c r="D48" s="50"/>
      <c r="E48" s="50" t="s">
        <v>777</v>
      </c>
      <c r="F48" s="50" t="s">
        <v>3</v>
      </c>
      <c r="G48" s="51" t="s">
        <v>136</v>
      </c>
      <c r="H48" s="61">
        <v>32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3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778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42</v>
      </c>
      <c r="C53" s="50" t="s">
        <v>779</v>
      </c>
      <c r="D53" s="50"/>
      <c r="E53" s="50" t="s">
        <v>780</v>
      </c>
      <c r="F53" s="50" t="s">
        <v>3</v>
      </c>
      <c r="G53" s="51" t="s">
        <v>136</v>
      </c>
      <c r="H53" s="61">
        <v>83.760000000000005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3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781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43</v>
      </c>
      <c r="C58" s="50" t="s">
        <v>782</v>
      </c>
      <c r="D58" s="50"/>
      <c r="E58" s="50" t="s">
        <v>783</v>
      </c>
      <c r="F58" s="50" t="s">
        <v>3</v>
      </c>
      <c r="G58" s="51" t="s">
        <v>136</v>
      </c>
      <c r="H58" s="61">
        <v>30.239999999999998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44</v>
      </c>
      <c r="C63" s="50" t="s">
        <v>784</v>
      </c>
      <c r="D63" s="50"/>
      <c r="E63" s="50" t="s">
        <v>785</v>
      </c>
      <c r="F63" s="50" t="s">
        <v>3</v>
      </c>
      <c r="G63" s="51" t="s">
        <v>136</v>
      </c>
      <c r="H63" s="61">
        <v>1.5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3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45</v>
      </c>
      <c r="C68" s="50" t="s">
        <v>786</v>
      </c>
      <c r="D68" s="50"/>
      <c r="E68" s="50" t="s">
        <v>787</v>
      </c>
      <c r="F68" s="50" t="s">
        <v>3</v>
      </c>
      <c r="G68" s="51" t="s">
        <v>190</v>
      </c>
      <c r="H68" s="61">
        <v>75.599999999999994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716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788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46</v>
      </c>
      <c r="C73" s="50" t="s">
        <v>789</v>
      </c>
      <c r="D73" s="50"/>
      <c r="E73" s="50" t="s">
        <v>790</v>
      </c>
      <c r="F73" s="50" t="s">
        <v>3</v>
      </c>
      <c r="G73" s="51" t="s">
        <v>190</v>
      </c>
      <c r="H73" s="61">
        <v>75.599999999999994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791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47</v>
      </c>
      <c r="C78" s="50" t="s">
        <v>792</v>
      </c>
      <c r="D78" s="50"/>
      <c r="E78" s="50" t="s">
        <v>793</v>
      </c>
      <c r="F78" s="50" t="s">
        <v>3</v>
      </c>
      <c r="G78" s="51" t="s">
        <v>136</v>
      </c>
      <c r="H78" s="61">
        <v>99.200000000000003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794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48</v>
      </c>
      <c r="C83" s="50" t="s">
        <v>795</v>
      </c>
      <c r="D83" s="50"/>
      <c r="E83" s="50" t="s">
        <v>796</v>
      </c>
      <c r="F83" s="50" t="s">
        <v>3</v>
      </c>
      <c r="G83" s="51" t="s">
        <v>136</v>
      </c>
      <c r="H83" s="61">
        <v>992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3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797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49</v>
      </c>
      <c r="C88" s="50" t="s">
        <v>798</v>
      </c>
      <c r="D88" s="50"/>
      <c r="E88" s="50" t="s">
        <v>799</v>
      </c>
      <c r="F88" s="50" t="s">
        <v>3</v>
      </c>
      <c r="G88" s="51" t="s">
        <v>118</v>
      </c>
      <c r="H88" s="61">
        <v>178.56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3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50</v>
      </c>
      <c r="C93" s="50" t="s">
        <v>800</v>
      </c>
      <c r="D93" s="50"/>
      <c r="E93" s="50" t="s">
        <v>801</v>
      </c>
      <c r="F93" s="50" t="s">
        <v>3</v>
      </c>
      <c r="G93" s="51" t="s">
        <v>136</v>
      </c>
      <c r="H93" s="61">
        <v>99.200000000000003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3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51</v>
      </c>
      <c r="C98" s="50" t="s">
        <v>802</v>
      </c>
      <c r="D98" s="50"/>
      <c r="E98" s="50" t="s">
        <v>803</v>
      </c>
      <c r="F98" s="50" t="s">
        <v>3</v>
      </c>
      <c r="G98" s="51" t="s">
        <v>136</v>
      </c>
      <c r="H98" s="61">
        <v>29.800000000000001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3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804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52</v>
      </c>
      <c r="C103" s="50" t="s">
        <v>805</v>
      </c>
      <c r="D103" s="50"/>
      <c r="E103" s="50" t="s">
        <v>806</v>
      </c>
      <c r="F103" s="50" t="s">
        <v>3</v>
      </c>
      <c r="G103" s="51" t="s">
        <v>136</v>
      </c>
      <c r="H103" s="61">
        <v>71.319999999999993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807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78</v>
      </c>
      <c r="C108" s="50" t="s">
        <v>808</v>
      </c>
      <c r="D108" s="50"/>
      <c r="E108" s="50" t="s">
        <v>809</v>
      </c>
      <c r="F108" s="50" t="s">
        <v>3</v>
      </c>
      <c r="G108" s="51" t="s">
        <v>136</v>
      </c>
      <c r="H108" s="61">
        <v>12.880000000000001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3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79</v>
      </c>
      <c r="C113" s="50" t="s">
        <v>810</v>
      </c>
      <c r="D113" s="50"/>
      <c r="E113" s="50" t="s">
        <v>724</v>
      </c>
      <c r="F113" s="50" t="s">
        <v>3</v>
      </c>
      <c r="G113" s="51" t="s">
        <v>684</v>
      </c>
      <c r="H113" s="61">
        <v>98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3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5">
        <v>1</v>
      </c>
      <c r="D118" s="1"/>
      <c r="E118" s="65" t="s">
        <v>110</v>
      </c>
      <c r="F118" s="1"/>
      <c r="G118" s="66" t="s">
        <v>103</v>
      </c>
      <c r="H118" s="67">
        <f>J28+J33+J38+J43+J48+J53+J58+J63+J68+J73+J78+J83+J88+J93+J98+J103+J108+J113</f>
        <v>0</v>
      </c>
      <c r="I118" s="66" t="s">
        <v>104</v>
      </c>
      <c r="J118" s="68">
        <f>(L118-H118)</f>
        <v>0</v>
      </c>
      <c r="K118" s="66" t="s">
        <v>105</v>
      </c>
      <c r="L118" s="69">
        <f>L28+L33+L38+L43+L48+L53+L58+L63+L68+L73+L78+L83+L88+L93+L98+L103+L108+L113</f>
        <v>0</v>
      </c>
      <c r="M118" s="12"/>
      <c r="N118" s="2"/>
      <c r="O118" s="2"/>
      <c r="P118" s="2"/>
      <c r="Q118" s="41">
        <f>0+Q28+Q33+Q38+Q43+Q48+Q53+Q58+Q63+Q68+Q73+Q78+Q83+Q88+Q93+Q98+Q103+Q108+Q113</f>
        <v>0</v>
      </c>
      <c r="R118" s="30">
        <f>0+R28+R33+R38+R43+R48+R53+R58+R63+R68+R73+R78+R83+R88+R93+R98+R103+R108+R113</f>
        <v>0</v>
      </c>
      <c r="S118" s="70">
        <f>Q118*(1+J118)+R118</f>
        <v>0</v>
      </c>
    </row>
    <row r="119" thickTop="1" thickBot="1" ht="25" customHeight="1">
      <c r="A119" s="9"/>
      <c r="B119" s="71"/>
      <c r="C119" s="71"/>
      <c r="D119" s="71"/>
      <c r="E119" s="71"/>
      <c r="F119" s="71"/>
      <c r="G119" s="72" t="s">
        <v>106</v>
      </c>
      <c r="H119" s="73">
        <f>J28+J33+J38+J43+J48+J53+J58+J63+J68+J73+J78+J83+J88+J93+J98+J103+J108+J113</f>
        <v>0</v>
      </c>
      <c r="I119" s="72" t="s">
        <v>107</v>
      </c>
      <c r="J119" s="74">
        <f>0+J118</f>
        <v>0</v>
      </c>
      <c r="K119" s="72" t="s">
        <v>108</v>
      </c>
      <c r="L119" s="75">
        <f>L28+L33+L38+L43+L48+L53+L58+L63+L68+L73+L78+L83+L88+L93+L98+L103+L108+L113</f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811</v>
      </c>
      <c r="C120" s="1"/>
      <c r="D120" s="1"/>
      <c r="E120" s="1"/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49">
        <v>3</v>
      </c>
      <c r="C121" s="50" t="s">
        <v>26</v>
      </c>
      <c r="D121" s="50">
        <v>1</v>
      </c>
      <c r="E121" s="50" t="s">
        <v>812</v>
      </c>
      <c r="F121" s="50" t="s">
        <v>3</v>
      </c>
      <c r="G121" s="51" t="s">
        <v>642</v>
      </c>
      <c r="H121" s="52">
        <v>1</v>
      </c>
      <c r="I121" s="24">
        <f>ROUND(0,2)</f>
        <v>0</v>
      </c>
      <c r="J121" s="53">
        <f>ROUND(I121*H121,2)</f>
        <v>0</v>
      </c>
      <c r="K121" s="54">
        <v>0.20999999999999999</v>
      </c>
      <c r="L121" s="55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0">
        <f>IF(ISNUMBER(K121)=FALSE,J121,0)</f>
        <v>0</v>
      </c>
    </row>
    <row r="122">
      <c r="A122" s="9"/>
      <c r="B122" s="56" t="s">
        <v>67</v>
      </c>
      <c r="C122" s="1"/>
      <c r="D122" s="1"/>
      <c r="E122" s="57" t="s">
        <v>3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>
      <c r="A123" s="9"/>
      <c r="B123" s="56" t="s">
        <v>69</v>
      </c>
      <c r="C123" s="1"/>
      <c r="D123" s="1"/>
      <c r="E123" s="57" t="s">
        <v>3</v>
      </c>
      <c r="F123" s="1"/>
      <c r="G123" s="1"/>
      <c r="H123" s="48"/>
      <c r="I123" s="1"/>
      <c r="J123" s="48"/>
      <c r="K123" s="1"/>
      <c r="L123" s="1"/>
      <c r="M123" s="12"/>
      <c r="N123" s="2"/>
      <c r="O123" s="2"/>
      <c r="P123" s="2"/>
      <c r="Q123" s="2"/>
    </row>
    <row r="124">
      <c r="A124" s="9"/>
      <c r="B124" s="56" t="s">
        <v>71</v>
      </c>
      <c r="C124" s="1"/>
      <c r="D124" s="1"/>
      <c r="E124" s="57" t="s">
        <v>3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73</v>
      </c>
      <c r="C125" s="29"/>
      <c r="D125" s="29"/>
      <c r="E125" s="59"/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4</v>
      </c>
      <c r="C126" s="50" t="s">
        <v>26</v>
      </c>
      <c r="D126" s="50">
        <v>2</v>
      </c>
      <c r="E126" s="50" t="s">
        <v>813</v>
      </c>
      <c r="F126" s="50" t="s">
        <v>3</v>
      </c>
      <c r="G126" s="51" t="s">
        <v>196</v>
      </c>
      <c r="H126" s="61">
        <v>42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0">
        <f>IF(ISNUMBER(K126)=FALSE,J126,0)</f>
        <v>0</v>
      </c>
    </row>
    <row r="127">
      <c r="A127" s="9"/>
      <c r="B127" s="56" t="s">
        <v>67</v>
      </c>
      <c r="C127" s="1"/>
      <c r="D127" s="1"/>
      <c r="E127" s="57" t="s">
        <v>814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>
      <c r="A128" s="9"/>
      <c r="B128" s="56" t="s">
        <v>69</v>
      </c>
      <c r="C128" s="1"/>
      <c r="D128" s="1"/>
      <c r="E128" s="57" t="s">
        <v>3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56" t="s">
        <v>71</v>
      </c>
      <c r="C129" s="1"/>
      <c r="D129" s="1"/>
      <c r="E129" s="57" t="s">
        <v>3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 thickBot="1">
      <c r="A130" s="9"/>
      <c r="B130" s="58" t="s">
        <v>73</v>
      </c>
      <c r="C130" s="29"/>
      <c r="D130" s="29"/>
      <c r="E130" s="59"/>
      <c r="F130" s="29"/>
      <c r="G130" s="29"/>
      <c r="H130" s="60"/>
      <c r="I130" s="29"/>
      <c r="J130" s="60"/>
      <c r="K130" s="29"/>
      <c r="L130" s="29"/>
      <c r="M130" s="12"/>
      <c r="N130" s="2"/>
      <c r="O130" s="2"/>
      <c r="P130" s="2"/>
      <c r="Q130" s="2"/>
    </row>
    <row r="131" thickTop="1">
      <c r="A131" s="9"/>
      <c r="B131" s="49">
        <v>5</v>
      </c>
      <c r="C131" s="50" t="s">
        <v>26</v>
      </c>
      <c r="D131" s="50">
        <v>3</v>
      </c>
      <c r="E131" s="50" t="s">
        <v>813</v>
      </c>
      <c r="F131" s="50" t="s">
        <v>3</v>
      </c>
      <c r="G131" s="51" t="s">
        <v>196</v>
      </c>
      <c r="H131" s="61">
        <v>88</v>
      </c>
      <c r="I131" s="35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1">
        <f>IF(ISNUMBER(K131),IF(H131&gt;0,IF(I131&gt;0,J131,0),0),0)</f>
        <v>0</v>
      </c>
      <c r="R131" s="30">
        <f>IF(ISNUMBER(K131)=FALSE,J131,0)</f>
        <v>0</v>
      </c>
    </row>
    <row r="132">
      <c r="A132" s="9"/>
      <c r="B132" s="56" t="s">
        <v>67</v>
      </c>
      <c r="C132" s="1"/>
      <c r="D132" s="1"/>
      <c r="E132" s="57" t="s">
        <v>815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>
      <c r="A133" s="9"/>
      <c r="B133" s="56" t="s">
        <v>69</v>
      </c>
      <c r="C133" s="1"/>
      <c r="D133" s="1"/>
      <c r="E133" s="57" t="s">
        <v>3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>
      <c r="A134" s="9"/>
      <c r="B134" s="56" t="s">
        <v>71</v>
      </c>
      <c r="C134" s="1"/>
      <c r="D134" s="1"/>
      <c r="E134" s="57" t="s">
        <v>3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73</v>
      </c>
      <c r="C135" s="29"/>
      <c r="D135" s="29"/>
      <c r="E135" s="59"/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6</v>
      </c>
      <c r="C136" s="50" t="s">
        <v>26</v>
      </c>
      <c r="D136" s="50">
        <v>4</v>
      </c>
      <c r="E136" s="50" t="s">
        <v>816</v>
      </c>
      <c r="F136" s="50" t="s">
        <v>3</v>
      </c>
      <c r="G136" s="51" t="s">
        <v>196</v>
      </c>
      <c r="H136" s="61">
        <v>10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0">
        <f>IF(ISNUMBER(K136)=FALSE,J136,0)</f>
        <v>0</v>
      </c>
    </row>
    <row r="137">
      <c r="A137" s="9"/>
      <c r="B137" s="56" t="s">
        <v>67</v>
      </c>
      <c r="C137" s="1"/>
      <c r="D137" s="1"/>
      <c r="E137" s="57" t="s">
        <v>817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>
      <c r="A138" s="9"/>
      <c r="B138" s="56" t="s">
        <v>69</v>
      </c>
      <c r="C138" s="1"/>
      <c r="D138" s="1"/>
      <c r="E138" s="57" t="s">
        <v>3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>
      <c r="A139" s="9"/>
      <c r="B139" s="56" t="s">
        <v>71</v>
      </c>
      <c r="C139" s="1"/>
      <c r="D139" s="1"/>
      <c r="E139" s="57" t="s">
        <v>3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 thickBot="1">
      <c r="A140" s="9"/>
      <c r="B140" s="58" t="s">
        <v>73</v>
      </c>
      <c r="C140" s="29"/>
      <c r="D140" s="29"/>
      <c r="E140" s="59"/>
      <c r="F140" s="29"/>
      <c r="G140" s="29"/>
      <c r="H140" s="60"/>
      <c r="I140" s="29"/>
      <c r="J140" s="60"/>
      <c r="K140" s="29"/>
      <c r="L140" s="29"/>
      <c r="M140" s="12"/>
      <c r="N140" s="2"/>
      <c r="O140" s="2"/>
      <c r="P140" s="2"/>
      <c r="Q140" s="2"/>
    </row>
    <row r="141" thickTop="1">
      <c r="A141" s="9"/>
      <c r="B141" s="49">
        <v>7</v>
      </c>
      <c r="C141" s="50" t="s">
        <v>26</v>
      </c>
      <c r="D141" s="50">
        <v>5</v>
      </c>
      <c r="E141" s="50" t="s">
        <v>816</v>
      </c>
      <c r="F141" s="50" t="s">
        <v>3</v>
      </c>
      <c r="G141" s="51" t="s">
        <v>196</v>
      </c>
      <c r="H141" s="61">
        <v>14</v>
      </c>
      <c r="I141" s="35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0">
        <f>IF(ISNUMBER(K141)=FALSE,J141,0)</f>
        <v>0</v>
      </c>
    </row>
    <row r="142">
      <c r="A142" s="9"/>
      <c r="B142" s="56" t="s">
        <v>67</v>
      </c>
      <c r="C142" s="1"/>
      <c r="D142" s="1"/>
      <c r="E142" s="57" t="s">
        <v>818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>
      <c r="A143" s="9"/>
      <c r="B143" s="56" t="s">
        <v>69</v>
      </c>
      <c r="C143" s="1"/>
      <c r="D143" s="1"/>
      <c r="E143" s="57" t="s">
        <v>3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>
      <c r="A144" s="9"/>
      <c r="B144" s="56" t="s">
        <v>71</v>
      </c>
      <c r="C144" s="1"/>
      <c r="D144" s="1"/>
      <c r="E144" s="57" t="s">
        <v>3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 thickBot="1">
      <c r="A145" s="9"/>
      <c r="B145" s="58" t="s">
        <v>73</v>
      </c>
      <c r="C145" s="29"/>
      <c r="D145" s="29"/>
      <c r="E145" s="59"/>
      <c r="F145" s="29"/>
      <c r="G145" s="29"/>
      <c r="H145" s="60"/>
      <c r="I145" s="29"/>
      <c r="J145" s="60"/>
      <c r="K145" s="29"/>
      <c r="L145" s="29"/>
      <c r="M145" s="12"/>
      <c r="N145" s="2"/>
      <c r="O145" s="2"/>
      <c r="P145" s="2"/>
      <c r="Q145" s="2"/>
    </row>
    <row r="146" thickTop="1">
      <c r="A146" s="9"/>
      <c r="B146" s="49">
        <v>8</v>
      </c>
      <c r="C146" s="50" t="s">
        <v>26</v>
      </c>
      <c r="D146" s="50">
        <v>6</v>
      </c>
      <c r="E146" s="50" t="s">
        <v>819</v>
      </c>
      <c r="F146" s="50" t="s">
        <v>3</v>
      </c>
      <c r="G146" s="51" t="s">
        <v>642</v>
      </c>
      <c r="H146" s="61">
        <v>1</v>
      </c>
      <c r="I146" s="35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0">
        <f>IF(ISNUMBER(K146)=FALSE,J146,0)</f>
        <v>0</v>
      </c>
    </row>
    <row r="147">
      <c r="A147" s="9"/>
      <c r="B147" s="56" t="s">
        <v>67</v>
      </c>
      <c r="C147" s="1"/>
      <c r="D147" s="1"/>
      <c r="E147" s="57" t="s">
        <v>3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69</v>
      </c>
      <c r="C148" s="1"/>
      <c r="D148" s="1"/>
      <c r="E148" s="57" t="s">
        <v>3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>
      <c r="A149" s="9"/>
      <c r="B149" s="56" t="s">
        <v>71</v>
      </c>
      <c r="C149" s="1"/>
      <c r="D149" s="1"/>
      <c r="E149" s="57" t="s">
        <v>3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73</v>
      </c>
      <c r="C150" s="29"/>
      <c r="D150" s="29"/>
      <c r="E150" s="59"/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9</v>
      </c>
      <c r="C151" s="50" t="s">
        <v>26</v>
      </c>
      <c r="D151" s="50">
        <v>7</v>
      </c>
      <c r="E151" s="50" t="s">
        <v>820</v>
      </c>
      <c r="F151" s="50" t="s">
        <v>3</v>
      </c>
      <c r="G151" s="51" t="s">
        <v>642</v>
      </c>
      <c r="H151" s="61">
        <v>2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0">
        <f>IF(ISNUMBER(K151)=FALSE,J151,0)</f>
        <v>0</v>
      </c>
    </row>
    <row r="152">
      <c r="A152" s="9"/>
      <c r="B152" s="56" t="s">
        <v>67</v>
      </c>
      <c r="C152" s="1"/>
      <c r="D152" s="1"/>
      <c r="E152" s="57" t="s">
        <v>3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69</v>
      </c>
      <c r="C153" s="1"/>
      <c r="D153" s="1"/>
      <c r="E153" s="57" t="s">
        <v>3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56" t="s">
        <v>71</v>
      </c>
      <c r="C154" s="1"/>
      <c r="D154" s="1"/>
      <c r="E154" s="57" t="s">
        <v>3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73</v>
      </c>
      <c r="C155" s="29"/>
      <c r="D155" s="29"/>
      <c r="E155" s="59"/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10</v>
      </c>
      <c r="C156" s="50" t="s">
        <v>26</v>
      </c>
      <c r="D156" s="50">
        <v>8</v>
      </c>
      <c r="E156" s="50" t="s">
        <v>821</v>
      </c>
      <c r="F156" s="50" t="s">
        <v>3</v>
      </c>
      <c r="G156" s="51" t="s">
        <v>642</v>
      </c>
      <c r="H156" s="61">
        <v>1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0">
        <f>IF(ISNUMBER(K156)=FALSE,J156,0)</f>
        <v>0</v>
      </c>
    </row>
    <row r="157">
      <c r="A157" s="9"/>
      <c r="B157" s="56" t="s">
        <v>67</v>
      </c>
      <c r="C157" s="1"/>
      <c r="D157" s="1"/>
      <c r="E157" s="57" t="s">
        <v>3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69</v>
      </c>
      <c r="C158" s="1"/>
      <c r="D158" s="1"/>
      <c r="E158" s="57" t="s">
        <v>3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>
      <c r="A159" s="9"/>
      <c r="B159" s="56" t="s">
        <v>71</v>
      </c>
      <c r="C159" s="1"/>
      <c r="D159" s="1"/>
      <c r="E159" s="57" t="s">
        <v>3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 thickBot="1">
      <c r="A160" s="9"/>
      <c r="B160" s="58" t="s">
        <v>73</v>
      </c>
      <c r="C160" s="29"/>
      <c r="D160" s="29"/>
      <c r="E160" s="59"/>
      <c r="F160" s="29"/>
      <c r="G160" s="29"/>
      <c r="H160" s="60"/>
      <c r="I160" s="29"/>
      <c r="J160" s="60"/>
      <c r="K160" s="29"/>
      <c r="L160" s="29"/>
      <c r="M160" s="12"/>
      <c r="N160" s="2"/>
      <c r="O160" s="2"/>
      <c r="P160" s="2"/>
      <c r="Q160" s="2"/>
    </row>
    <row r="161" thickTop="1">
      <c r="A161" s="9"/>
      <c r="B161" s="49">
        <v>11</v>
      </c>
      <c r="C161" s="50" t="s">
        <v>26</v>
      </c>
      <c r="D161" s="50">
        <v>9</v>
      </c>
      <c r="E161" s="50" t="s">
        <v>822</v>
      </c>
      <c r="F161" s="50" t="s">
        <v>3</v>
      </c>
      <c r="G161" s="51" t="s">
        <v>100</v>
      </c>
      <c r="H161" s="61">
        <v>2</v>
      </c>
      <c r="I161" s="35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1">
        <f>IF(ISNUMBER(K161),IF(H161&gt;0,IF(I161&gt;0,J161,0),0),0)</f>
        <v>0</v>
      </c>
      <c r="R161" s="30">
        <f>IF(ISNUMBER(K161)=FALSE,J161,0)</f>
        <v>0</v>
      </c>
    </row>
    <row r="162">
      <c r="A162" s="9"/>
      <c r="B162" s="56" t="s">
        <v>67</v>
      </c>
      <c r="C162" s="1"/>
      <c r="D162" s="1"/>
      <c r="E162" s="57" t="s">
        <v>3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69</v>
      </c>
      <c r="C163" s="1"/>
      <c r="D163" s="1"/>
      <c r="E163" s="57" t="s">
        <v>3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71</v>
      </c>
      <c r="C164" s="1"/>
      <c r="D164" s="1"/>
      <c r="E164" s="57" t="s">
        <v>3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73</v>
      </c>
      <c r="C165" s="29"/>
      <c r="D165" s="29"/>
      <c r="E165" s="59"/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12</v>
      </c>
      <c r="C166" s="50" t="s">
        <v>26</v>
      </c>
      <c r="D166" s="50">
        <v>10</v>
      </c>
      <c r="E166" s="50" t="s">
        <v>823</v>
      </c>
      <c r="F166" s="50" t="s">
        <v>3</v>
      </c>
      <c r="G166" s="51" t="s">
        <v>66</v>
      </c>
      <c r="H166" s="61">
        <v>9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0">
        <f>IF(ISNUMBER(K166)=FALSE,J166,0)</f>
        <v>0</v>
      </c>
    </row>
    <row r="167">
      <c r="A167" s="9"/>
      <c r="B167" s="56" t="s">
        <v>67</v>
      </c>
      <c r="C167" s="1"/>
      <c r="D167" s="1"/>
      <c r="E167" s="57" t="s">
        <v>3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69</v>
      </c>
      <c r="C168" s="1"/>
      <c r="D168" s="1"/>
      <c r="E168" s="57" t="s">
        <v>3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71</v>
      </c>
      <c r="C169" s="1"/>
      <c r="D169" s="1"/>
      <c r="E169" s="57" t="s">
        <v>3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 thickBot="1">
      <c r="A170" s="9"/>
      <c r="B170" s="58" t="s">
        <v>73</v>
      </c>
      <c r="C170" s="29"/>
      <c r="D170" s="29"/>
      <c r="E170" s="59" t="s">
        <v>824</v>
      </c>
      <c r="F170" s="29"/>
      <c r="G170" s="29"/>
      <c r="H170" s="60"/>
      <c r="I170" s="29"/>
      <c r="J170" s="60"/>
      <c r="K170" s="29"/>
      <c r="L170" s="29"/>
      <c r="M170" s="12"/>
      <c r="N170" s="2"/>
      <c r="O170" s="2"/>
      <c r="P170" s="2"/>
      <c r="Q170" s="2"/>
    </row>
    <row r="171" thickTop="1">
      <c r="A171" s="9"/>
      <c r="B171" s="49">
        <v>13</v>
      </c>
      <c r="C171" s="50" t="s">
        <v>26</v>
      </c>
      <c r="D171" s="50">
        <v>11</v>
      </c>
      <c r="E171" s="50" t="s">
        <v>825</v>
      </c>
      <c r="F171" s="50" t="s">
        <v>3</v>
      </c>
      <c r="G171" s="51" t="s">
        <v>66</v>
      </c>
      <c r="H171" s="61">
        <v>1</v>
      </c>
      <c r="I171" s="35">
        <f>ROUND(0,2)</f>
        <v>0</v>
      </c>
      <c r="J171" s="62">
        <f>ROUND(I171*H171,2)</f>
        <v>0</v>
      </c>
      <c r="K171" s="63">
        <v>0.20999999999999999</v>
      </c>
      <c r="L171" s="64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0">
        <f>IF(ISNUMBER(K171)=FALSE,J171,0)</f>
        <v>0</v>
      </c>
    </row>
    <row r="172">
      <c r="A172" s="9"/>
      <c r="B172" s="56" t="s">
        <v>67</v>
      </c>
      <c r="C172" s="1"/>
      <c r="D172" s="1"/>
      <c r="E172" s="57" t="s">
        <v>3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69</v>
      </c>
      <c r="C173" s="1"/>
      <c r="D173" s="1"/>
      <c r="E173" s="57" t="s">
        <v>3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>
      <c r="A174" s="9"/>
      <c r="B174" s="56" t="s">
        <v>71</v>
      </c>
      <c r="C174" s="1"/>
      <c r="D174" s="1"/>
      <c r="E174" s="57" t="s">
        <v>3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 thickBot="1">
      <c r="A175" s="9"/>
      <c r="B175" s="58" t="s">
        <v>73</v>
      </c>
      <c r="C175" s="29"/>
      <c r="D175" s="29"/>
      <c r="E175" s="59" t="s">
        <v>824</v>
      </c>
      <c r="F175" s="29"/>
      <c r="G175" s="29"/>
      <c r="H175" s="60"/>
      <c r="I175" s="29"/>
      <c r="J175" s="60"/>
      <c r="K175" s="29"/>
      <c r="L175" s="29"/>
      <c r="M175" s="12"/>
      <c r="N175" s="2"/>
      <c r="O175" s="2"/>
      <c r="P175" s="2"/>
      <c r="Q175" s="2"/>
    </row>
    <row r="176" thickTop="1">
      <c r="A176" s="9"/>
      <c r="B176" s="49">
        <v>14</v>
      </c>
      <c r="C176" s="50" t="s">
        <v>26</v>
      </c>
      <c r="D176" s="50">
        <v>12</v>
      </c>
      <c r="E176" s="50" t="s">
        <v>826</v>
      </c>
      <c r="F176" s="50" t="s">
        <v>3</v>
      </c>
      <c r="G176" s="51" t="s">
        <v>66</v>
      </c>
      <c r="H176" s="61">
        <v>1</v>
      </c>
      <c r="I176" s="35">
        <f>ROUND(0,2)</f>
        <v>0</v>
      </c>
      <c r="J176" s="62">
        <f>ROUND(I176*H176,2)</f>
        <v>0</v>
      </c>
      <c r="K176" s="63">
        <v>0.20999999999999999</v>
      </c>
      <c r="L176" s="64">
        <f>IF(ISNUMBER(K176),ROUND(J176*(K176+1),2),0)</f>
        <v>0</v>
      </c>
      <c r="M176" s="12"/>
      <c r="N176" s="2"/>
      <c r="O176" s="2"/>
      <c r="P176" s="2"/>
      <c r="Q176" s="41">
        <f>IF(ISNUMBER(K176),IF(H176&gt;0,IF(I176&gt;0,J176,0),0),0)</f>
        <v>0</v>
      </c>
      <c r="R176" s="30">
        <f>IF(ISNUMBER(K176)=FALSE,J176,0)</f>
        <v>0</v>
      </c>
    </row>
    <row r="177">
      <c r="A177" s="9"/>
      <c r="B177" s="56" t="s">
        <v>67</v>
      </c>
      <c r="C177" s="1"/>
      <c r="D177" s="1"/>
      <c r="E177" s="57" t="s">
        <v>3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69</v>
      </c>
      <c r="C178" s="1"/>
      <c r="D178" s="1"/>
      <c r="E178" s="57" t="s">
        <v>3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71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 thickBot="1">
      <c r="A180" s="9"/>
      <c r="B180" s="58" t="s">
        <v>73</v>
      </c>
      <c r="C180" s="29"/>
      <c r="D180" s="29"/>
      <c r="E180" s="59" t="s">
        <v>824</v>
      </c>
      <c r="F180" s="29"/>
      <c r="G180" s="29"/>
      <c r="H180" s="60"/>
      <c r="I180" s="29"/>
      <c r="J180" s="60"/>
      <c r="K180" s="29"/>
      <c r="L180" s="29"/>
      <c r="M180" s="12"/>
      <c r="N180" s="2"/>
      <c r="O180" s="2"/>
      <c r="P180" s="2"/>
      <c r="Q180" s="2"/>
    </row>
    <row r="181" thickTop="1">
      <c r="A181" s="9"/>
      <c r="B181" s="49">
        <v>15</v>
      </c>
      <c r="C181" s="50" t="s">
        <v>26</v>
      </c>
      <c r="D181" s="50">
        <v>13</v>
      </c>
      <c r="E181" s="50" t="s">
        <v>827</v>
      </c>
      <c r="F181" s="50" t="s">
        <v>3</v>
      </c>
      <c r="G181" s="51" t="s">
        <v>828</v>
      </c>
      <c r="H181" s="61">
        <v>1</v>
      </c>
      <c r="I181" s="35">
        <f>ROUND(0,2)</f>
        <v>0</v>
      </c>
      <c r="J181" s="62">
        <f>ROUND(I181*H181,2)</f>
        <v>0</v>
      </c>
      <c r="K181" s="63">
        <v>0.20999999999999999</v>
      </c>
      <c r="L181" s="64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0">
        <f>IF(ISNUMBER(K181)=FALSE,J181,0)</f>
        <v>0</v>
      </c>
    </row>
    <row r="182">
      <c r="A182" s="9"/>
      <c r="B182" s="56" t="s">
        <v>67</v>
      </c>
      <c r="C182" s="1"/>
      <c r="D182" s="1"/>
      <c r="E182" s="57" t="s">
        <v>3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69</v>
      </c>
      <c r="C183" s="1"/>
      <c r="D183" s="1"/>
      <c r="E183" s="57" t="s">
        <v>3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>
      <c r="A184" s="9"/>
      <c r="B184" s="56" t="s">
        <v>71</v>
      </c>
      <c r="C184" s="1"/>
      <c r="D184" s="1"/>
      <c r="E184" s="57" t="s">
        <v>3</v>
      </c>
      <c r="F184" s="1"/>
      <c r="G184" s="1"/>
      <c r="H184" s="48"/>
      <c r="I184" s="1"/>
      <c r="J184" s="48"/>
      <c r="K184" s="1"/>
      <c r="L184" s="1"/>
      <c r="M184" s="12"/>
      <c r="N184" s="2"/>
      <c r="O184" s="2"/>
      <c r="P184" s="2"/>
      <c r="Q184" s="2"/>
    </row>
    <row r="185" thickBot="1">
      <c r="A185" s="9"/>
      <c r="B185" s="58" t="s">
        <v>73</v>
      </c>
      <c r="C185" s="29"/>
      <c r="D185" s="29"/>
      <c r="E185" s="59" t="s">
        <v>824</v>
      </c>
      <c r="F185" s="29"/>
      <c r="G185" s="29"/>
      <c r="H185" s="60"/>
      <c r="I185" s="29"/>
      <c r="J185" s="60"/>
      <c r="K185" s="29"/>
      <c r="L185" s="29"/>
      <c r="M185" s="12"/>
      <c r="N185" s="2"/>
      <c r="O185" s="2"/>
      <c r="P185" s="2"/>
      <c r="Q185" s="2"/>
    </row>
    <row r="186" thickTop="1">
      <c r="A186" s="9"/>
      <c r="B186" s="49">
        <v>16</v>
      </c>
      <c r="C186" s="50" t="s">
        <v>26</v>
      </c>
      <c r="D186" s="50">
        <v>14</v>
      </c>
      <c r="E186" s="50" t="s">
        <v>829</v>
      </c>
      <c r="F186" s="50" t="s">
        <v>3</v>
      </c>
      <c r="G186" s="51" t="s">
        <v>828</v>
      </c>
      <c r="H186" s="61">
        <v>1</v>
      </c>
      <c r="I186" s="35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3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 t="s">
        <v>824</v>
      </c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17</v>
      </c>
      <c r="C191" s="50" t="s">
        <v>26</v>
      </c>
      <c r="D191" s="50">
        <v>15</v>
      </c>
      <c r="E191" s="50" t="s">
        <v>830</v>
      </c>
      <c r="F191" s="50" t="s">
        <v>3</v>
      </c>
      <c r="G191" s="51" t="s">
        <v>828</v>
      </c>
      <c r="H191" s="61">
        <v>8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3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3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 t="s">
        <v>824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18</v>
      </c>
      <c r="C196" s="50" t="s">
        <v>26</v>
      </c>
      <c r="D196" s="50">
        <v>16</v>
      </c>
      <c r="E196" s="50" t="s">
        <v>831</v>
      </c>
      <c r="F196" s="50" t="s">
        <v>3</v>
      </c>
      <c r="G196" s="51" t="s">
        <v>828</v>
      </c>
      <c r="H196" s="61">
        <v>7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3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 t="s">
        <v>824</v>
      </c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19</v>
      </c>
      <c r="C201" s="50" t="s">
        <v>26</v>
      </c>
      <c r="D201" s="50">
        <v>17</v>
      </c>
      <c r="E201" s="50" t="s">
        <v>832</v>
      </c>
      <c r="F201" s="50" t="s">
        <v>3</v>
      </c>
      <c r="G201" s="51" t="s">
        <v>828</v>
      </c>
      <c r="H201" s="61">
        <v>3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3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3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 t="s">
        <v>824</v>
      </c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20</v>
      </c>
      <c r="C206" s="50" t="s">
        <v>26</v>
      </c>
      <c r="D206" s="50">
        <v>18</v>
      </c>
      <c r="E206" s="50" t="s">
        <v>833</v>
      </c>
      <c r="F206" s="50" t="s">
        <v>3</v>
      </c>
      <c r="G206" s="51" t="s">
        <v>828</v>
      </c>
      <c r="H206" s="61">
        <v>2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3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3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 t="s">
        <v>824</v>
      </c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21</v>
      </c>
      <c r="C211" s="50" t="s">
        <v>26</v>
      </c>
      <c r="D211" s="50">
        <v>19</v>
      </c>
      <c r="E211" s="50" t="s">
        <v>834</v>
      </c>
      <c r="F211" s="50" t="s">
        <v>3</v>
      </c>
      <c r="G211" s="51" t="s">
        <v>828</v>
      </c>
      <c r="H211" s="61">
        <v>4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3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3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 t="s">
        <v>824</v>
      </c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22</v>
      </c>
      <c r="C216" s="50" t="s">
        <v>26</v>
      </c>
      <c r="D216" s="50">
        <v>20</v>
      </c>
      <c r="E216" s="50" t="s">
        <v>835</v>
      </c>
      <c r="F216" s="50" t="s">
        <v>3</v>
      </c>
      <c r="G216" s="51" t="s">
        <v>828</v>
      </c>
      <c r="H216" s="61">
        <v>1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3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3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 t="s">
        <v>824</v>
      </c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23</v>
      </c>
      <c r="C221" s="50" t="s">
        <v>26</v>
      </c>
      <c r="D221" s="50">
        <v>21</v>
      </c>
      <c r="E221" s="50" t="s">
        <v>836</v>
      </c>
      <c r="F221" s="50" t="s">
        <v>3</v>
      </c>
      <c r="G221" s="51" t="s">
        <v>828</v>
      </c>
      <c r="H221" s="61">
        <v>2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3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3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3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 t="s">
        <v>824</v>
      </c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24</v>
      </c>
      <c r="C226" s="50" t="s">
        <v>26</v>
      </c>
      <c r="D226" s="50">
        <v>22</v>
      </c>
      <c r="E226" s="50" t="s">
        <v>837</v>
      </c>
      <c r="F226" s="50" t="s">
        <v>3</v>
      </c>
      <c r="G226" s="51" t="s">
        <v>828</v>
      </c>
      <c r="H226" s="61">
        <v>1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3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 t="s">
        <v>824</v>
      </c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25</v>
      </c>
      <c r="C231" s="50" t="s">
        <v>26</v>
      </c>
      <c r="D231" s="50">
        <v>23</v>
      </c>
      <c r="E231" s="50" t="s">
        <v>838</v>
      </c>
      <c r="F231" s="50" t="s">
        <v>3</v>
      </c>
      <c r="G231" s="51" t="s">
        <v>828</v>
      </c>
      <c r="H231" s="61">
        <v>2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3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3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 t="s">
        <v>824</v>
      </c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26</v>
      </c>
      <c r="C236" s="50" t="s">
        <v>26</v>
      </c>
      <c r="D236" s="50">
        <v>24</v>
      </c>
      <c r="E236" s="50" t="s">
        <v>839</v>
      </c>
      <c r="F236" s="50" t="s">
        <v>3</v>
      </c>
      <c r="G236" s="51" t="s">
        <v>828</v>
      </c>
      <c r="H236" s="61">
        <v>2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3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3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 t="s">
        <v>824</v>
      </c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>
      <c r="A241" s="9"/>
      <c r="B241" s="49">
        <v>27</v>
      </c>
      <c r="C241" s="50" t="s">
        <v>26</v>
      </c>
      <c r="D241" s="50">
        <v>25</v>
      </c>
      <c r="E241" s="50" t="s">
        <v>840</v>
      </c>
      <c r="F241" s="50" t="s">
        <v>3</v>
      </c>
      <c r="G241" s="51" t="s">
        <v>828</v>
      </c>
      <c r="H241" s="61">
        <v>2</v>
      </c>
      <c r="I241" s="35">
        <f>ROUND(0,2)</f>
        <v>0</v>
      </c>
      <c r="J241" s="62">
        <f>ROUND(I241*H241,2)</f>
        <v>0</v>
      </c>
      <c r="K241" s="63">
        <v>0.20999999999999999</v>
      </c>
      <c r="L241" s="64">
        <f>IF(ISNUMBER(K241),ROUND(J241*(K241+1),2),0)</f>
        <v>0</v>
      </c>
      <c r="M241" s="12"/>
      <c r="N241" s="2"/>
      <c r="O241" s="2"/>
      <c r="P241" s="2"/>
      <c r="Q241" s="41">
        <f>IF(ISNUMBER(K241),IF(H241&gt;0,IF(I241&gt;0,J241,0),0),0)</f>
        <v>0</v>
      </c>
      <c r="R241" s="30">
        <f>IF(ISNUMBER(K241)=FALSE,J241,0)</f>
        <v>0</v>
      </c>
    </row>
    <row r="242">
      <c r="A242" s="9"/>
      <c r="B242" s="56" t="s">
        <v>67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69</v>
      </c>
      <c r="C243" s="1"/>
      <c r="D243" s="1"/>
      <c r="E243" s="57" t="s">
        <v>3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>
      <c r="A244" s="9"/>
      <c r="B244" s="56" t="s">
        <v>71</v>
      </c>
      <c r="C244" s="1"/>
      <c r="D244" s="1"/>
      <c r="E244" s="57" t="s">
        <v>3</v>
      </c>
      <c r="F244" s="1"/>
      <c r="G244" s="1"/>
      <c r="H244" s="48"/>
      <c r="I244" s="1"/>
      <c r="J244" s="48"/>
      <c r="K244" s="1"/>
      <c r="L244" s="1"/>
      <c r="M244" s="12"/>
      <c r="N244" s="2"/>
      <c r="O244" s="2"/>
      <c r="P244" s="2"/>
      <c r="Q244" s="2"/>
    </row>
    <row r="245" thickBot="1">
      <c r="A245" s="9"/>
      <c r="B245" s="58" t="s">
        <v>73</v>
      </c>
      <c r="C245" s="29"/>
      <c r="D245" s="29"/>
      <c r="E245" s="59" t="s">
        <v>824</v>
      </c>
      <c r="F245" s="29"/>
      <c r="G245" s="29"/>
      <c r="H245" s="60"/>
      <c r="I245" s="29"/>
      <c r="J245" s="60"/>
      <c r="K245" s="29"/>
      <c r="L245" s="29"/>
      <c r="M245" s="12"/>
      <c r="N245" s="2"/>
      <c r="O245" s="2"/>
      <c r="P245" s="2"/>
      <c r="Q245" s="2"/>
    </row>
    <row r="246" thickTop="1">
      <c r="A246" s="9"/>
      <c r="B246" s="49">
        <v>28</v>
      </c>
      <c r="C246" s="50" t="s">
        <v>26</v>
      </c>
      <c r="D246" s="50">
        <v>26</v>
      </c>
      <c r="E246" s="50" t="s">
        <v>841</v>
      </c>
      <c r="F246" s="50" t="s">
        <v>3</v>
      </c>
      <c r="G246" s="51" t="s">
        <v>196</v>
      </c>
      <c r="H246" s="61">
        <v>210</v>
      </c>
      <c r="I246" s="35">
        <f>ROUND(0,2)</f>
        <v>0</v>
      </c>
      <c r="J246" s="62">
        <f>ROUND(I246*H246,2)</f>
        <v>0</v>
      </c>
      <c r="K246" s="63">
        <v>0.20999999999999999</v>
      </c>
      <c r="L246" s="64">
        <f>IF(ISNUMBER(K246),ROUND(J246*(K246+1),2),0)</f>
        <v>0</v>
      </c>
      <c r="M246" s="12"/>
      <c r="N246" s="2"/>
      <c r="O246" s="2"/>
      <c r="P246" s="2"/>
      <c r="Q246" s="41">
        <f>IF(ISNUMBER(K246),IF(H246&gt;0,IF(I246&gt;0,J246,0),0),0)</f>
        <v>0</v>
      </c>
      <c r="R246" s="30">
        <f>IF(ISNUMBER(K246)=FALSE,J246,0)</f>
        <v>0</v>
      </c>
    </row>
    <row r="247">
      <c r="A247" s="9"/>
      <c r="B247" s="56" t="s">
        <v>67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69</v>
      </c>
      <c r="C248" s="1"/>
      <c r="D248" s="1"/>
      <c r="E248" s="57" t="s">
        <v>3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>
      <c r="A249" s="9"/>
      <c r="B249" s="56" t="s">
        <v>71</v>
      </c>
      <c r="C249" s="1"/>
      <c r="D249" s="1"/>
      <c r="E249" s="57" t="s">
        <v>3</v>
      </c>
      <c r="F249" s="1"/>
      <c r="G249" s="1"/>
      <c r="H249" s="48"/>
      <c r="I249" s="1"/>
      <c r="J249" s="48"/>
      <c r="K249" s="1"/>
      <c r="L249" s="1"/>
      <c r="M249" s="12"/>
      <c r="N249" s="2"/>
      <c r="O249" s="2"/>
      <c r="P249" s="2"/>
      <c r="Q249" s="2"/>
    </row>
    <row r="250" thickBot="1">
      <c r="A250" s="9"/>
      <c r="B250" s="58" t="s">
        <v>73</v>
      </c>
      <c r="C250" s="29"/>
      <c r="D250" s="29"/>
      <c r="E250" s="59" t="s">
        <v>824</v>
      </c>
      <c r="F250" s="29"/>
      <c r="G250" s="29"/>
      <c r="H250" s="60"/>
      <c r="I250" s="29"/>
      <c r="J250" s="60"/>
      <c r="K250" s="29"/>
      <c r="L250" s="29"/>
      <c r="M250" s="12"/>
      <c r="N250" s="2"/>
      <c r="O250" s="2"/>
      <c r="P250" s="2"/>
      <c r="Q250" s="2"/>
    </row>
    <row r="251" thickTop="1">
      <c r="A251" s="9"/>
      <c r="B251" s="49">
        <v>29</v>
      </c>
      <c r="C251" s="50" t="s">
        <v>26</v>
      </c>
      <c r="D251" s="50">
        <v>27</v>
      </c>
      <c r="E251" s="50" t="s">
        <v>842</v>
      </c>
      <c r="F251" s="50" t="s">
        <v>3</v>
      </c>
      <c r="G251" s="51" t="s">
        <v>196</v>
      </c>
      <c r="H251" s="61">
        <v>130</v>
      </c>
      <c r="I251" s="35">
        <f>ROUND(0,2)</f>
        <v>0</v>
      </c>
      <c r="J251" s="62">
        <f>ROUND(I251*H251,2)</f>
        <v>0</v>
      </c>
      <c r="K251" s="63">
        <v>0.20999999999999999</v>
      </c>
      <c r="L251" s="64">
        <f>IF(ISNUMBER(K251),ROUND(J251*(K251+1),2),0)</f>
        <v>0</v>
      </c>
      <c r="M251" s="12"/>
      <c r="N251" s="2"/>
      <c r="O251" s="2"/>
      <c r="P251" s="2"/>
      <c r="Q251" s="41">
        <f>IF(ISNUMBER(K251),IF(H251&gt;0,IF(I251&gt;0,J251,0),0),0)</f>
        <v>0</v>
      </c>
      <c r="R251" s="30">
        <f>IF(ISNUMBER(K251)=FALSE,J251,0)</f>
        <v>0</v>
      </c>
    </row>
    <row r="252">
      <c r="A252" s="9"/>
      <c r="B252" s="56" t="s">
        <v>67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69</v>
      </c>
      <c r="C253" s="1"/>
      <c r="D253" s="1"/>
      <c r="E253" s="57" t="s">
        <v>3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>
      <c r="A254" s="9"/>
      <c r="B254" s="56" t="s">
        <v>71</v>
      </c>
      <c r="C254" s="1"/>
      <c r="D254" s="1"/>
      <c r="E254" s="57" t="s">
        <v>3</v>
      </c>
      <c r="F254" s="1"/>
      <c r="G254" s="1"/>
      <c r="H254" s="48"/>
      <c r="I254" s="1"/>
      <c r="J254" s="48"/>
      <c r="K254" s="1"/>
      <c r="L254" s="1"/>
      <c r="M254" s="12"/>
      <c r="N254" s="2"/>
      <c r="O254" s="2"/>
      <c r="P254" s="2"/>
      <c r="Q254" s="2"/>
    </row>
    <row r="255" thickBot="1">
      <c r="A255" s="9"/>
      <c r="B255" s="58" t="s">
        <v>73</v>
      </c>
      <c r="C255" s="29"/>
      <c r="D255" s="29"/>
      <c r="E255" s="59" t="s">
        <v>824</v>
      </c>
      <c r="F255" s="29"/>
      <c r="G255" s="29"/>
      <c r="H255" s="60"/>
      <c r="I255" s="29"/>
      <c r="J255" s="60"/>
      <c r="K255" s="29"/>
      <c r="L255" s="29"/>
      <c r="M255" s="12"/>
      <c r="N255" s="2"/>
      <c r="O255" s="2"/>
      <c r="P255" s="2"/>
      <c r="Q255" s="2"/>
    </row>
    <row r="256" thickTop="1">
      <c r="A256" s="9"/>
      <c r="B256" s="49">
        <v>30</v>
      </c>
      <c r="C256" s="50" t="s">
        <v>26</v>
      </c>
      <c r="D256" s="50">
        <v>28</v>
      </c>
      <c r="E256" s="50" t="s">
        <v>843</v>
      </c>
      <c r="F256" s="50" t="s">
        <v>3</v>
      </c>
      <c r="G256" s="51" t="s">
        <v>66</v>
      </c>
      <c r="H256" s="61">
        <v>3</v>
      </c>
      <c r="I256" s="35">
        <f>ROUND(0,2)</f>
        <v>0</v>
      </c>
      <c r="J256" s="62">
        <f>ROUND(I256*H256,2)</f>
        <v>0</v>
      </c>
      <c r="K256" s="63">
        <v>0.20999999999999999</v>
      </c>
      <c r="L256" s="64">
        <f>IF(ISNUMBER(K256),ROUND(J256*(K256+1),2),0)</f>
        <v>0</v>
      </c>
      <c r="M256" s="12"/>
      <c r="N256" s="2"/>
      <c r="O256" s="2"/>
      <c r="P256" s="2"/>
      <c r="Q256" s="41">
        <f>IF(ISNUMBER(K256),IF(H256&gt;0,IF(I256&gt;0,J256,0),0),0)</f>
        <v>0</v>
      </c>
      <c r="R256" s="30">
        <f>IF(ISNUMBER(K256)=FALSE,J256,0)</f>
        <v>0</v>
      </c>
    </row>
    <row r="257">
      <c r="A257" s="9"/>
      <c r="B257" s="56" t="s">
        <v>67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56" t="s">
        <v>69</v>
      </c>
      <c r="C258" s="1"/>
      <c r="D258" s="1"/>
      <c r="E258" s="57" t="s">
        <v>3</v>
      </c>
      <c r="F258" s="1"/>
      <c r="G258" s="1"/>
      <c r="H258" s="48"/>
      <c r="I258" s="1"/>
      <c r="J258" s="48"/>
      <c r="K258" s="1"/>
      <c r="L258" s="1"/>
      <c r="M258" s="12"/>
      <c r="N258" s="2"/>
      <c r="O258" s="2"/>
      <c r="P258" s="2"/>
      <c r="Q258" s="2"/>
    </row>
    <row r="259">
      <c r="A259" s="9"/>
      <c r="B259" s="56" t="s">
        <v>71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 thickBot="1">
      <c r="A260" s="9"/>
      <c r="B260" s="58" t="s">
        <v>73</v>
      </c>
      <c r="C260" s="29"/>
      <c r="D260" s="29"/>
      <c r="E260" s="59" t="s">
        <v>824</v>
      </c>
      <c r="F260" s="29"/>
      <c r="G260" s="29"/>
      <c r="H260" s="60"/>
      <c r="I260" s="29"/>
      <c r="J260" s="60"/>
      <c r="K260" s="29"/>
      <c r="L260" s="29"/>
      <c r="M260" s="12"/>
      <c r="N260" s="2"/>
      <c r="O260" s="2"/>
      <c r="P260" s="2"/>
      <c r="Q260" s="2"/>
    </row>
    <row r="261" thickTop="1">
      <c r="A261" s="9"/>
      <c r="B261" s="49">
        <v>31</v>
      </c>
      <c r="C261" s="50" t="s">
        <v>26</v>
      </c>
      <c r="D261" s="50">
        <v>29</v>
      </c>
      <c r="E261" s="50" t="s">
        <v>844</v>
      </c>
      <c r="F261" s="50" t="s">
        <v>3</v>
      </c>
      <c r="G261" s="51" t="s">
        <v>66</v>
      </c>
      <c r="H261" s="61">
        <v>3</v>
      </c>
      <c r="I261" s="35">
        <f>ROUND(0,2)</f>
        <v>0</v>
      </c>
      <c r="J261" s="62">
        <f>ROUND(I261*H261,2)</f>
        <v>0</v>
      </c>
      <c r="K261" s="63">
        <v>0.20999999999999999</v>
      </c>
      <c r="L261" s="64">
        <f>IF(ISNUMBER(K261),ROUND(J261*(K261+1),2),0)</f>
        <v>0</v>
      </c>
      <c r="M261" s="12"/>
      <c r="N261" s="2"/>
      <c r="O261" s="2"/>
      <c r="P261" s="2"/>
      <c r="Q261" s="41">
        <f>IF(ISNUMBER(K261),IF(H261&gt;0,IF(I261&gt;0,J261,0),0),0)</f>
        <v>0</v>
      </c>
      <c r="R261" s="30">
        <f>IF(ISNUMBER(K261)=FALSE,J261,0)</f>
        <v>0</v>
      </c>
    </row>
    <row r="262">
      <c r="A262" s="9"/>
      <c r="B262" s="56" t="s">
        <v>67</v>
      </c>
      <c r="C262" s="1"/>
      <c r="D262" s="1"/>
      <c r="E262" s="57" t="s">
        <v>845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>
      <c r="A263" s="9"/>
      <c r="B263" s="56" t="s">
        <v>69</v>
      </c>
      <c r="C263" s="1"/>
      <c r="D263" s="1"/>
      <c r="E263" s="57" t="s">
        <v>3</v>
      </c>
      <c r="F263" s="1"/>
      <c r="G263" s="1"/>
      <c r="H263" s="48"/>
      <c r="I263" s="1"/>
      <c r="J263" s="48"/>
      <c r="K263" s="1"/>
      <c r="L263" s="1"/>
      <c r="M263" s="12"/>
      <c r="N263" s="2"/>
      <c r="O263" s="2"/>
      <c r="P263" s="2"/>
      <c r="Q263" s="2"/>
    </row>
    <row r="264">
      <c r="A264" s="9"/>
      <c r="B264" s="56" t="s">
        <v>71</v>
      </c>
      <c r="C264" s="1"/>
      <c r="D264" s="1"/>
      <c r="E264" s="57" t="s">
        <v>3</v>
      </c>
      <c r="F264" s="1"/>
      <c r="G264" s="1"/>
      <c r="H264" s="48"/>
      <c r="I264" s="1"/>
      <c r="J264" s="48"/>
      <c r="K264" s="1"/>
      <c r="L264" s="1"/>
      <c r="M264" s="12"/>
      <c r="N264" s="2"/>
      <c r="O264" s="2"/>
      <c r="P264" s="2"/>
      <c r="Q264" s="2"/>
    </row>
    <row r="265" thickBot="1">
      <c r="A265" s="9"/>
      <c r="B265" s="58" t="s">
        <v>73</v>
      </c>
      <c r="C265" s="29"/>
      <c r="D265" s="29"/>
      <c r="E265" s="59" t="s">
        <v>824</v>
      </c>
      <c r="F265" s="29"/>
      <c r="G265" s="29"/>
      <c r="H265" s="60"/>
      <c r="I265" s="29"/>
      <c r="J265" s="60"/>
      <c r="K265" s="29"/>
      <c r="L265" s="29"/>
      <c r="M265" s="12"/>
      <c r="N265" s="2"/>
      <c r="O265" s="2"/>
      <c r="P265" s="2"/>
      <c r="Q265" s="2"/>
    </row>
    <row r="266" thickTop="1">
      <c r="A266" s="9"/>
      <c r="B266" s="49">
        <v>32</v>
      </c>
      <c r="C266" s="50" t="s">
        <v>26</v>
      </c>
      <c r="D266" s="50">
        <v>30</v>
      </c>
      <c r="E266" s="50" t="s">
        <v>846</v>
      </c>
      <c r="F266" s="50" t="s">
        <v>3</v>
      </c>
      <c r="G266" s="51" t="s">
        <v>828</v>
      </c>
      <c r="H266" s="61">
        <v>3</v>
      </c>
      <c r="I266" s="35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847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3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3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 t="s">
        <v>824</v>
      </c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53</v>
      </c>
      <c r="C271" s="50" t="s">
        <v>848</v>
      </c>
      <c r="D271" s="50"/>
      <c r="E271" s="50" t="s">
        <v>849</v>
      </c>
      <c r="F271" s="50" t="s">
        <v>3</v>
      </c>
      <c r="G271" s="51" t="s">
        <v>642</v>
      </c>
      <c r="H271" s="61">
        <v>4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670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3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3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/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54</v>
      </c>
      <c r="C276" s="50" t="s">
        <v>850</v>
      </c>
      <c r="D276" s="50"/>
      <c r="E276" s="50" t="s">
        <v>851</v>
      </c>
      <c r="F276" s="50" t="s">
        <v>3</v>
      </c>
      <c r="G276" s="51" t="s">
        <v>642</v>
      </c>
      <c r="H276" s="61">
        <v>2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3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3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3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/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55</v>
      </c>
      <c r="C281" s="50" t="s">
        <v>852</v>
      </c>
      <c r="D281" s="50"/>
      <c r="E281" s="50" t="s">
        <v>853</v>
      </c>
      <c r="F281" s="50" t="s">
        <v>3</v>
      </c>
      <c r="G281" s="51" t="s">
        <v>642</v>
      </c>
      <c r="H281" s="61">
        <v>3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3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3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/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56</v>
      </c>
      <c r="C286" s="50" t="s">
        <v>854</v>
      </c>
      <c r="D286" s="50"/>
      <c r="E286" s="50" t="s">
        <v>855</v>
      </c>
      <c r="F286" s="50" t="s">
        <v>3</v>
      </c>
      <c r="G286" s="51" t="s">
        <v>828</v>
      </c>
      <c r="H286" s="61">
        <v>2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3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3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/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57</v>
      </c>
      <c r="C291" s="50" t="s">
        <v>856</v>
      </c>
      <c r="D291" s="50"/>
      <c r="E291" s="50" t="s">
        <v>857</v>
      </c>
      <c r="F291" s="50" t="s">
        <v>3</v>
      </c>
      <c r="G291" s="51" t="s">
        <v>828</v>
      </c>
      <c r="H291" s="61">
        <v>3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3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3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/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58</v>
      </c>
      <c r="C296" s="50" t="s">
        <v>858</v>
      </c>
      <c r="D296" s="50"/>
      <c r="E296" s="50" t="s">
        <v>859</v>
      </c>
      <c r="F296" s="50" t="s">
        <v>3</v>
      </c>
      <c r="G296" s="51" t="s">
        <v>828</v>
      </c>
      <c r="H296" s="61">
        <v>3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3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3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/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62</v>
      </c>
      <c r="C301" s="50" t="s">
        <v>860</v>
      </c>
      <c r="D301" s="50"/>
      <c r="E301" s="50" t="s">
        <v>861</v>
      </c>
      <c r="F301" s="50" t="s">
        <v>3</v>
      </c>
      <c r="G301" s="51" t="s">
        <v>196</v>
      </c>
      <c r="H301" s="61">
        <v>10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3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3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/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63</v>
      </c>
      <c r="C306" s="50" t="s">
        <v>862</v>
      </c>
      <c r="D306" s="50"/>
      <c r="E306" s="50" t="s">
        <v>863</v>
      </c>
      <c r="F306" s="50" t="s">
        <v>3</v>
      </c>
      <c r="G306" s="51" t="s">
        <v>196</v>
      </c>
      <c r="H306" s="61">
        <v>16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3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3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/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64</v>
      </c>
      <c r="C311" s="50" t="s">
        <v>864</v>
      </c>
      <c r="D311" s="50"/>
      <c r="E311" s="50" t="s">
        <v>865</v>
      </c>
      <c r="F311" s="50" t="s">
        <v>3</v>
      </c>
      <c r="G311" s="51" t="s">
        <v>196</v>
      </c>
      <c r="H311" s="61">
        <v>5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3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3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/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65</v>
      </c>
      <c r="C316" s="50" t="s">
        <v>866</v>
      </c>
      <c r="D316" s="50"/>
      <c r="E316" s="50" t="s">
        <v>867</v>
      </c>
      <c r="F316" s="50" t="s">
        <v>3</v>
      </c>
      <c r="G316" s="51" t="s">
        <v>642</v>
      </c>
      <c r="H316" s="61">
        <v>3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868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3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3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/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>
      <c r="A321" s="9"/>
      <c r="B321" s="49">
        <v>66</v>
      </c>
      <c r="C321" s="50" t="s">
        <v>869</v>
      </c>
      <c r="D321" s="50"/>
      <c r="E321" s="50" t="s">
        <v>870</v>
      </c>
      <c r="F321" s="50" t="s">
        <v>3</v>
      </c>
      <c r="G321" s="51" t="s">
        <v>642</v>
      </c>
      <c r="H321" s="61">
        <v>15</v>
      </c>
      <c r="I321" s="35">
        <f>ROUND(0,2)</f>
        <v>0</v>
      </c>
      <c r="J321" s="62">
        <f>ROUND(I321*H321,2)</f>
        <v>0</v>
      </c>
      <c r="K321" s="63">
        <v>0.20999999999999999</v>
      </c>
      <c r="L321" s="64">
        <f>IF(ISNUMBER(K321),ROUND(J321*(K321+1),2),0)</f>
        <v>0</v>
      </c>
      <c r="M321" s="12"/>
      <c r="N321" s="2"/>
      <c r="O321" s="2"/>
      <c r="P321" s="2"/>
      <c r="Q321" s="41">
        <f>IF(ISNUMBER(K321),IF(H321&gt;0,IF(I321&gt;0,J321,0),0),0)</f>
        <v>0</v>
      </c>
      <c r="R321" s="30">
        <f>IF(ISNUMBER(K321)=FALSE,J321,0)</f>
        <v>0</v>
      </c>
    </row>
    <row r="322">
      <c r="A322" s="9"/>
      <c r="B322" s="56" t="s">
        <v>67</v>
      </c>
      <c r="C322" s="1"/>
      <c r="D322" s="1"/>
      <c r="E322" s="57" t="s">
        <v>651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>
      <c r="A323" s="9"/>
      <c r="B323" s="56" t="s">
        <v>69</v>
      </c>
      <c r="C323" s="1"/>
      <c r="D323" s="1"/>
      <c r="E323" s="57" t="s">
        <v>3</v>
      </c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56" t="s">
        <v>71</v>
      </c>
      <c r="C324" s="1"/>
      <c r="D324" s="1"/>
      <c r="E324" s="57" t="s">
        <v>3</v>
      </c>
      <c r="F324" s="1"/>
      <c r="G324" s="1"/>
      <c r="H324" s="48"/>
      <c r="I324" s="1"/>
      <c r="J324" s="48"/>
      <c r="K324" s="1"/>
      <c r="L324" s="1"/>
      <c r="M324" s="12"/>
      <c r="N324" s="2"/>
      <c r="O324" s="2"/>
      <c r="P324" s="2"/>
      <c r="Q324" s="2"/>
    </row>
    <row r="325" thickBot="1">
      <c r="A325" s="9"/>
      <c r="B325" s="58" t="s">
        <v>73</v>
      </c>
      <c r="C325" s="29"/>
      <c r="D325" s="29"/>
      <c r="E325" s="59"/>
      <c r="F325" s="29"/>
      <c r="G325" s="29"/>
      <c r="H325" s="60"/>
      <c r="I325" s="29"/>
      <c r="J325" s="60"/>
      <c r="K325" s="29"/>
      <c r="L325" s="29"/>
      <c r="M325" s="12"/>
      <c r="N325" s="2"/>
      <c r="O325" s="2"/>
      <c r="P325" s="2"/>
      <c r="Q325" s="2"/>
    </row>
    <row r="326" thickTop="1">
      <c r="A326" s="9"/>
      <c r="B326" s="49">
        <v>67</v>
      </c>
      <c r="C326" s="50" t="s">
        <v>871</v>
      </c>
      <c r="D326" s="50"/>
      <c r="E326" s="50" t="s">
        <v>872</v>
      </c>
      <c r="F326" s="50" t="s">
        <v>3</v>
      </c>
      <c r="G326" s="51" t="s">
        <v>642</v>
      </c>
      <c r="H326" s="61">
        <v>19</v>
      </c>
      <c r="I326" s="35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1">
        <f>IF(ISNUMBER(K326),IF(H326&gt;0,IF(I326&gt;0,J326,0),0),0)</f>
        <v>0</v>
      </c>
      <c r="R326" s="30">
        <f>IF(ISNUMBER(K326)=FALSE,J326,0)</f>
        <v>0</v>
      </c>
    </row>
    <row r="327">
      <c r="A327" s="9"/>
      <c r="B327" s="56" t="s">
        <v>67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>
      <c r="A328" s="9"/>
      <c r="B328" s="56" t="s">
        <v>69</v>
      </c>
      <c r="C328" s="1"/>
      <c r="D328" s="1"/>
      <c r="E328" s="57" t="s">
        <v>3</v>
      </c>
      <c r="F328" s="1"/>
      <c r="G328" s="1"/>
      <c r="H328" s="48"/>
      <c r="I328" s="1"/>
      <c r="J328" s="48"/>
      <c r="K328" s="1"/>
      <c r="L328" s="1"/>
      <c r="M328" s="12"/>
      <c r="N328" s="2"/>
      <c r="O328" s="2"/>
      <c r="P328" s="2"/>
      <c r="Q328" s="2"/>
    </row>
    <row r="329">
      <c r="A329" s="9"/>
      <c r="B329" s="56" t="s">
        <v>71</v>
      </c>
      <c r="C329" s="1"/>
      <c r="D329" s="1"/>
      <c r="E329" s="57" t="s">
        <v>3</v>
      </c>
      <c r="F329" s="1"/>
      <c r="G329" s="1"/>
      <c r="H329" s="48"/>
      <c r="I329" s="1"/>
      <c r="J329" s="48"/>
      <c r="K329" s="1"/>
      <c r="L329" s="1"/>
      <c r="M329" s="12"/>
      <c r="N329" s="2"/>
      <c r="O329" s="2"/>
      <c r="P329" s="2"/>
      <c r="Q329" s="2"/>
    </row>
    <row r="330" thickBot="1">
      <c r="A330" s="9"/>
      <c r="B330" s="58" t="s">
        <v>73</v>
      </c>
      <c r="C330" s="29"/>
      <c r="D330" s="29"/>
      <c r="E330" s="59"/>
      <c r="F330" s="29"/>
      <c r="G330" s="29"/>
      <c r="H330" s="60"/>
      <c r="I330" s="29"/>
      <c r="J330" s="60"/>
      <c r="K330" s="29"/>
      <c r="L330" s="29"/>
      <c r="M330" s="12"/>
      <c r="N330" s="2"/>
      <c r="O330" s="2"/>
      <c r="P330" s="2"/>
      <c r="Q330" s="2"/>
    </row>
    <row r="331" thickTop="1">
      <c r="A331" s="9"/>
      <c r="B331" s="49">
        <v>68</v>
      </c>
      <c r="C331" s="50" t="s">
        <v>873</v>
      </c>
      <c r="D331" s="50"/>
      <c r="E331" s="50" t="s">
        <v>874</v>
      </c>
      <c r="F331" s="50" t="s">
        <v>3</v>
      </c>
      <c r="G331" s="51" t="s">
        <v>196</v>
      </c>
      <c r="H331" s="61">
        <v>40</v>
      </c>
      <c r="I331" s="35">
        <f>ROUND(0,2)</f>
        <v>0</v>
      </c>
      <c r="J331" s="62">
        <f>ROUND(I331*H331,2)</f>
        <v>0</v>
      </c>
      <c r="K331" s="63">
        <v>0.20999999999999999</v>
      </c>
      <c r="L331" s="64">
        <f>IF(ISNUMBER(K331),ROUND(J331*(K331+1),2),0)</f>
        <v>0</v>
      </c>
      <c r="M331" s="12"/>
      <c r="N331" s="2"/>
      <c r="O331" s="2"/>
      <c r="P331" s="2"/>
      <c r="Q331" s="41">
        <f>IF(ISNUMBER(K331),IF(H331&gt;0,IF(I331&gt;0,J331,0),0),0)</f>
        <v>0</v>
      </c>
      <c r="R331" s="30">
        <f>IF(ISNUMBER(K331)=FALSE,J331,0)</f>
        <v>0</v>
      </c>
    </row>
    <row r="332">
      <c r="A332" s="9"/>
      <c r="B332" s="56" t="s">
        <v>67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>
      <c r="A333" s="9"/>
      <c r="B333" s="56" t="s">
        <v>69</v>
      </c>
      <c r="C333" s="1"/>
      <c r="D333" s="1"/>
      <c r="E333" s="57" t="s">
        <v>3</v>
      </c>
      <c r="F333" s="1"/>
      <c r="G333" s="1"/>
      <c r="H333" s="48"/>
      <c r="I333" s="1"/>
      <c r="J333" s="48"/>
      <c r="K333" s="1"/>
      <c r="L333" s="1"/>
      <c r="M333" s="12"/>
      <c r="N333" s="2"/>
      <c r="O333" s="2"/>
      <c r="P333" s="2"/>
      <c r="Q333" s="2"/>
    </row>
    <row r="334">
      <c r="A334" s="9"/>
      <c r="B334" s="56" t="s">
        <v>71</v>
      </c>
      <c r="C334" s="1"/>
      <c r="D334" s="1"/>
      <c r="E334" s="57" t="s">
        <v>3</v>
      </c>
      <c r="F334" s="1"/>
      <c r="G334" s="1"/>
      <c r="H334" s="48"/>
      <c r="I334" s="1"/>
      <c r="J334" s="48"/>
      <c r="K334" s="1"/>
      <c r="L334" s="1"/>
      <c r="M334" s="12"/>
      <c r="N334" s="2"/>
      <c r="O334" s="2"/>
      <c r="P334" s="2"/>
      <c r="Q334" s="2"/>
    </row>
    <row r="335" thickBot="1">
      <c r="A335" s="9"/>
      <c r="B335" s="58" t="s">
        <v>73</v>
      </c>
      <c r="C335" s="29"/>
      <c r="D335" s="29"/>
      <c r="E335" s="59"/>
      <c r="F335" s="29"/>
      <c r="G335" s="29"/>
      <c r="H335" s="60"/>
      <c r="I335" s="29"/>
      <c r="J335" s="60"/>
      <c r="K335" s="29"/>
      <c r="L335" s="29"/>
      <c r="M335" s="12"/>
      <c r="N335" s="2"/>
      <c r="O335" s="2"/>
      <c r="P335" s="2"/>
      <c r="Q335" s="2"/>
    </row>
    <row r="336" thickTop="1">
      <c r="A336" s="9"/>
      <c r="B336" s="49">
        <v>69</v>
      </c>
      <c r="C336" s="50" t="s">
        <v>875</v>
      </c>
      <c r="D336" s="50"/>
      <c r="E336" s="50" t="s">
        <v>876</v>
      </c>
      <c r="F336" s="50" t="s">
        <v>3</v>
      </c>
      <c r="G336" s="51" t="s">
        <v>684</v>
      </c>
      <c r="H336" s="61">
        <v>84</v>
      </c>
      <c r="I336" s="35">
        <f>ROUND(0,2)</f>
        <v>0</v>
      </c>
      <c r="J336" s="62">
        <f>ROUND(I336*H336,2)</f>
        <v>0</v>
      </c>
      <c r="K336" s="63">
        <v>0.20999999999999999</v>
      </c>
      <c r="L336" s="64">
        <f>IF(ISNUMBER(K336),ROUND(J336*(K336+1),2),0)</f>
        <v>0</v>
      </c>
      <c r="M336" s="12"/>
      <c r="N336" s="2"/>
      <c r="O336" s="2"/>
      <c r="P336" s="2"/>
      <c r="Q336" s="41">
        <f>IF(ISNUMBER(K336),IF(H336&gt;0,IF(I336&gt;0,J336,0),0),0)</f>
        <v>0</v>
      </c>
      <c r="R336" s="30">
        <f>IF(ISNUMBER(K336)=FALSE,J336,0)</f>
        <v>0</v>
      </c>
    </row>
    <row r="337">
      <c r="A337" s="9"/>
      <c r="B337" s="56" t="s">
        <v>67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>
      <c r="A338" s="9"/>
      <c r="B338" s="56" t="s">
        <v>69</v>
      </c>
      <c r="C338" s="1"/>
      <c r="D338" s="1"/>
      <c r="E338" s="57" t="s">
        <v>3</v>
      </c>
      <c r="F338" s="1"/>
      <c r="G338" s="1"/>
      <c r="H338" s="48"/>
      <c r="I338" s="1"/>
      <c r="J338" s="48"/>
      <c r="K338" s="1"/>
      <c r="L338" s="1"/>
      <c r="M338" s="12"/>
      <c r="N338" s="2"/>
      <c r="O338" s="2"/>
      <c r="P338" s="2"/>
      <c r="Q338" s="2"/>
    </row>
    <row r="339">
      <c r="A339" s="9"/>
      <c r="B339" s="56" t="s">
        <v>71</v>
      </c>
      <c r="C339" s="1"/>
      <c r="D339" s="1"/>
      <c r="E339" s="57" t="s">
        <v>3</v>
      </c>
      <c r="F339" s="1"/>
      <c r="G339" s="1"/>
      <c r="H339" s="48"/>
      <c r="I339" s="1"/>
      <c r="J339" s="48"/>
      <c r="K339" s="1"/>
      <c r="L339" s="1"/>
      <c r="M339" s="12"/>
      <c r="N339" s="2"/>
      <c r="O339" s="2"/>
      <c r="P339" s="2"/>
      <c r="Q339" s="2"/>
    </row>
    <row r="340" thickBot="1">
      <c r="A340" s="9"/>
      <c r="B340" s="58" t="s">
        <v>73</v>
      </c>
      <c r="C340" s="29"/>
      <c r="D340" s="29"/>
      <c r="E340" s="59"/>
      <c r="F340" s="29"/>
      <c r="G340" s="29"/>
      <c r="H340" s="60"/>
      <c r="I340" s="29"/>
      <c r="J340" s="60"/>
      <c r="K340" s="29"/>
      <c r="L340" s="29"/>
      <c r="M340" s="12"/>
      <c r="N340" s="2"/>
      <c r="O340" s="2"/>
      <c r="P340" s="2"/>
      <c r="Q340" s="2"/>
    </row>
    <row r="341" thickTop="1">
      <c r="A341" s="9"/>
      <c r="B341" s="49">
        <v>70</v>
      </c>
      <c r="C341" s="50" t="s">
        <v>877</v>
      </c>
      <c r="D341" s="50"/>
      <c r="E341" s="50" t="s">
        <v>878</v>
      </c>
      <c r="F341" s="50" t="s">
        <v>3</v>
      </c>
      <c r="G341" s="51" t="s">
        <v>196</v>
      </c>
      <c r="H341" s="61">
        <v>10</v>
      </c>
      <c r="I341" s="35">
        <f>ROUND(0,2)</f>
        <v>0</v>
      </c>
      <c r="J341" s="62">
        <f>ROUND(I341*H341,2)</f>
        <v>0</v>
      </c>
      <c r="K341" s="63">
        <v>0.20999999999999999</v>
      </c>
      <c r="L341" s="64">
        <f>IF(ISNUMBER(K341),ROUND(J341*(K341+1),2),0)</f>
        <v>0</v>
      </c>
      <c r="M341" s="12"/>
      <c r="N341" s="2"/>
      <c r="O341" s="2"/>
      <c r="P341" s="2"/>
      <c r="Q341" s="41">
        <f>IF(ISNUMBER(K341),IF(H341&gt;0,IF(I341&gt;0,J341,0),0),0)</f>
        <v>0</v>
      </c>
      <c r="R341" s="30">
        <f>IF(ISNUMBER(K341)=FALSE,J341,0)</f>
        <v>0</v>
      </c>
    </row>
    <row r="342">
      <c r="A342" s="9"/>
      <c r="B342" s="56" t="s">
        <v>67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>
      <c r="A343" s="9"/>
      <c r="B343" s="56" t="s">
        <v>69</v>
      </c>
      <c r="C343" s="1"/>
      <c r="D343" s="1"/>
      <c r="E343" s="57" t="s">
        <v>3</v>
      </c>
      <c r="F343" s="1"/>
      <c r="G343" s="1"/>
      <c r="H343" s="48"/>
      <c r="I343" s="1"/>
      <c r="J343" s="48"/>
      <c r="K343" s="1"/>
      <c r="L343" s="1"/>
      <c r="M343" s="12"/>
      <c r="N343" s="2"/>
      <c r="O343" s="2"/>
      <c r="P343" s="2"/>
      <c r="Q343" s="2"/>
    </row>
    <row r="344">
      <c r="A344" s="9"/>
      <c r="B344" s="56" t="s">
        <v>71</v>
      </c>
      <c r="C344" s="1"/>
      <c r="D344" s="1"/>
      <c r="E344" s="57" t="s">
        <v>3</v>
      </c>
      <c r="F344" s="1"/>
      <c r="G344" s="1"/>
      <c r="H344" s="48"/>
      <c r="I344" s="1"/>
      <c r="J344" s="48"/>
      <c r="K344" s="1"/>
      <c r="L344" s="1"/>
      <c r="M344" s="12"/>
      <c r="N344" s="2"/>
      <c r="O344" s="2"/>
      <c r="P344" s="2"/>
      <c r="Q344" s="2"/>
    </row>
    <row r="345" thickBot="1">
      <c r="A345" s="9"/>
      <c r="B345" s="58" t="s">
        <v>73</v>
      </c>
      <c r="C345" s="29"/>
      <c r="D345" s="29"/>
      <c r="E345" s="59"/>
      <c r="F345" s="29"/>
      <c r="G345" s="29"/>
      <c r="H345" s="60"/>
      <c r="I345" s="29"/>
      <c r="J345" s="60"/>
      <c r="K345" s="29"/>
      <c r="L345" s="29"/>
      <c r="M345" s="12"/>
      <c r="N345" s="2"/>
      <c r="O345" s="2"/>
      <c r="P345" s="2"/>
      <c r="Q345" s="2"/>
    </row>
    <row r="346" thickTop="1">
      <c r="A346" s="9"/>
      <c r="B346" s="49">
        <v>71</v>
      </c>
      <c r="C346" s="50" t="s">
        <v>879</v>
      </c>
      <c r="D346" s="50"/>
      <c r="E346" s="50" t="s">
        <v>880</v>
      </c>
      <c r="F346" s="50" t="s">
        <v>3</v>
      </c>
      <c r="G346" s="51" t="s">
        <v>196</v>
      </c>
      <c r="H346" s="61">
        <v>16</v>
      </c>
      <c r="I346" s="35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1">
        <f>IF(ISNUMBER(K346),IF(H346&gt;0,IF(I346&gt;0,J346,0),0),0)</f>
        <v>0</v>
      </c>
      <c r="R346" s="30">
        <f>IF(ISNUMBER(K346)=FALSE,J346,0)</f>
        <v>0</v>
      </c>
    </row>
    <row r="347">
      <c r="A347" s="9"/>
      <c r="B347" s="56" t="s">
        <v>67</v>
      </c>
      <c r="C347" s="1"/>
      <c r="D347" s="1"/>
      <c r="E347" s="57" t="s">
        <v>3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>
      <c r="A348" s="9"/>
      <c r="B348" s="56" t="s">
        <v>69</v>
      </c>
      <c r="C348" s="1"/>
      <c r="D348" s="1"/>
      <c r="E348" s="57" t="s">
        <v>3</v>
      </c>
      <c r="F348" s="1"/>
      <c r="G348" s="1"/>
      <c r="H348" s="48"/>
      <c r="I348" s="1"/>
      <c r="J348" s="48"/>
      <c r="K348" s="1"/>
      <c r="L348" s="1"/>
      <c r="M348" s="12"/>
      <c r="N348" s="2"/>
      <c r="O348" s="2"/>
      <c r="P348" s="2"/>
      <c r="Q348" s="2"/>
    </row>
    <row r="349">
      <c r="A349" s="9"/>
      <c r="B349" s="56" t="s">
        <v>71</v>
      </c>
      <c r="C349" s="1"/>
      <c r="D349" s="1"/>
      <c r="E349" s="57" t="s">
        <v>3</v>
      </c>
      <c r="F349" s="1"/>
      <c r="G349" s="1"/>
      <c r="H349" s="48"/>
      <c r="I349" s="1"/>
      <c r="J349" s="48"/>
      <c r="K349" s="1"/>
      <c r="L349" s="1"/>
      <c r="M349" s="12"/>
      <c r="N349" s="2"/>
      <c r="O349" s="2"/>
      <c r="P349" s="2"/>
      <c r="Q349" s="2"/>
    </row>
    <row r="350" thickBot="1">
      <c r="A350" s="9"/>
      <c r="B350" s="58" t="s">
        <v>73</v>
      </c>
      <c r="C350" s="29"/>
      <c r="D350" s="29"/>
      <c r="E350" s="59"/>
      <c r="F350" s="29"/>
      <c r="G350" s="29"/>
      <c r="H350" s="60"/>
      <c r="I350" s="29"/>
      <c r="J350" s="60"/>
      <c r="K350" s="29"/>
      <c r="L350" s="29"/>
      <c r="M350" s="12"/>
      <c r="N350" s="2"/>
      <c r="O350" s="2"/>
      <c r="P350" s="2"/>
      <c r="Q350" s="2"/>
    </row>
    <row r="351" thickTop="1">
      <c r="A351" s="9"/>
      <c r="B351" s="49">
        <v>72</v>
      </c>
      <c r="C351" s="50" t="s">
        <v>881</v>
      </c>
      <c r="D351" s="50"/>
      <c r="E351" s="50" t="s">
        <v>882</v>
      </c>
      <c r="F351" s="50" t="s">
        <v>3</v>
      </c>
      <c r="G351" s="51" t="s">
        <v>196</v>
      </c>
      <c r="H351" s="61">
        <v>135</v>
      </c>
      <c r="I351" s="35">
        <f>ROUND(0,2)</f>
        <v>0</v>
      </c>
      <c r="J351" s="62">
        <f>ROUND(I351*H351,2)</f>
        <v>0</v>
      </c>
      <c r="K351" s="63">
        <v>0.20999999999999999</v>
      </c>
      <c r="L351" s="64">
        <f>IF(ISNUMBER(K351),ROUND(J351*(K351+1),2),0)</f>
        <v>0</v>
      </c>
      <c r="M351" s="12"/>
      <c r="N351" s="2"/>
      <c r="O351" s="2"/>
      <c r="P351" s="2"/>
      <c r="Q351" s="41">
        <f>IF(ISNUMBER(K351),IF(H351&gt;0,IF(I351&gt;0,J351,0),0),0)</f>
        <v>0</v>
      </c>
      <c r="R351" s="30">
        <f>IF(ISNUMBER(K351)=FALSE,J351,0)</f>
        <v>0</v>
      </c>
    </row>
    <row r="352">
      <c r="A352" s="9"/>
      <c r="B352" s="56" t="s">
        <v>67</v>
      </c>
      <c r="C352" s="1"/>
      <c r="D352" s="1"/>
      <c r="E352" s="57" t="s">
        <v>3</v>
      </c>
      <c r="F352" s="1"/>
      <c r="G352" s="1"/>
      <c r="H352" s="48"/>
      <c r="I352" s="1"/>
      <c r="J352" s="48"/>
      <c r="K352" s="1"/>
      <c r="L352" s="1"/>
      <c r="M352" s="12"/>
      <c r="N352" s="2"/>
      <c r="O352" s="2"/>
      <c r="P352" s="2"/>
      <c r="Q352" s="2"/>
    </row>
    <row r="353">
      <c r="A353" s="9"/>
      <c r="B353" s="56" t="s">
        <v>69</v>
      </c>
      <c r="C353" s="1"/>
      <c r="D353" s="1"/>
      <c r="E353" s="57" t="s">
        <v>3</v>
      </c>
      <c r="F353" s="1"/>
      <c r="G353" s="1"/>
      <c r="H353" s="48"/>
      <c r="I353" s="1"/>
      <c r="J353" s="48"/>
      <c r="K353" s="1"/>
      <c r="L353" s="1"/>
      <c r="M353" s="12"/>
      <c r="N353" s="2"/>
      <c r="O353" s="2"/>
      <c r="P353" s="2"/>
      <c r="Q353" s="2"/>
    </row>
    <row r="354">
      <c r="A354" s="9"/>
      <c r="B354" s="56" t="s">
        <v>71</v>
      </c>
      <c r="C354" s="1"/>
      <c r="D354" s="1"/>
      <c r="E354" s="57" t="s">
        <v>3</v>
      </c>
      <c r="F354" s="1"/>
      <c r="G354" s="1"/>
      <c r="H354" s="48"/>
      <c r="I354" s="1"/>
      <c r="J354" s="48"/>
      <c r="K354" s="1"/>
      <c r="L354" s="1"/>
      <c r="M354" s="12"/>
      <c r="N354" s="2"/>
      <c r="O354" s="2"/>
      <c r="P354" s="2"/>
      <c r="Q354" s="2"/>
    </row>
    <row r="355" thickBot="1">
      <c r="A355" s="9"/>
      <c r="B355" s="58" t="s">
        <v>73</v>
      </c>
      <c r="C355" s="29"/>
      <c r="D355" s="29"/>
      <c r="E355" s="59"/>
      <c r="F355" s="29"/>
      <c r="G355" s="29"/>
      <c r="H355" s="60"/>
      <c r="I355" s="29"/>
      <c r="J355" s="60"/>
      <c r="K355" s="29"/>
      <c r="L355" s="29"/>
      <c r="M355" s="12"/>
      <c r="N355" s="2"/>
      <c r="O355" s="2"/>
      <c r="P355" s="2"/>
      <c r="Q355" s="2"/>
    </row>
    <row r="356" thickTop="1">
      <c r="A356" s="9"/>
      <c r="B356" s="49">
        <v>73</v>
      </c>
      <c r="C356" s="50" t="s">
        <v>883</v>
      </c>
      <c r="D356" s="50"/>
      <c r="E356" s="50" t="s">
        <v>884</v>
      </c>
      <c r="F356" s="50" t="s">
        <v>3</v>
      </c>
      <c r="G356" s="51" t="s">
        <v>190</v>
      </c>
      <c r="H356" s="61">
        <v>4</v>
      </c>
      <c r="I356" s="35">
        <f>ROUND(0,2)</f>
        <v>0</v>
      </c>
      <c r="J356" s="62">
        <f>ROUND(I356*H356,2)</f>
        <v>0</v>
      </c>
      <c r="K356" s="63">
        <v>0.20999999999999999</v>
      </c>
      <c r="L356" s="64">
        <f>IF(ISNUMBER(K356),ROUND(J356*(K356+1),2),0)</f>
        <v>0</v>
      </c>
      <c r="M356" s="12"/>
      <c r="N356" s="2"/>
      <c r="O356" s="2"/>
      <c r="P356" s="2"/>
      <c r="Q356" s="41">
        <f>IF(ISNUMBER(K356),IF(H356&gt;0,IF(I356&gt;0,J356,0),0),0)</f>
        <v>0</v>
      </c>
      <c r="R356" s="30">
        <f>IF(ISNUMBER(K356)=FALSE,J356,0)</f>
        <v>0</v>
      </c>
    </row>
    <row r="357">
      <c r="A357" s="9"/>
      <c r="B357" s="56" t="s">
        <v>67</v>
      </c>
      <c r="C357" s="1"/>
      <c r="D357" s="1"/>
      <c r="E357" s="57" t="s">
        <v>3</v>
      </c>
      <c r="F357" s="1"/>
      <c r="G357" s="1"/>
      <c r="H357" s="48"/>
      <c r="I357" s="1"/>
      <c r="J357" s="48"/>
      <c r="K357" s="1"/>
      <c r="L357" s="1"/>
      <c r="M357" s="12"/>
      <c r="N357" s="2"/>
      <c r="O357" s="2"/>
      <c r="P357" s="2"/>
      <c r="Q357" s="2"/>
    </row>
    <row r="358">
      <c r="A358" s="9"/>
      <c r="B358" s="56" t="s">
        <v>69</v>
      </c>
      <c r="C358" s="1"/>
      <c r="D358" s="1"/>
      <c r="E358" s="57" t="s">
        <v>3</v>
      </c>
      <c r="F358" s="1"/>
      <c r="G358" s="1"/>
      <c r="H358" s="48"/>
      <c r="I358" s="1"/>
      <c r="J358" s="48"/>
      <c r="K358" s="1"/>
      <c r="L358" s="1"/>
      <c r="M358" s="12"/>
      <c r="N358" s="2"/>
      <c r="O358" s="2"/>
      <c r="P358" s="2"/>
      <c r="Q358" s="2"/>
    </row>
    <row r="359">
      <c r="A359" s="9"/>
      <c r="B359" s="56" t="s">
        <v>71</v>
      </c>
      <c r="C359" s="1"/>
      <c r="D359" s="1"/>
      <c r="E359" s="57" t="s">
        <v>3</v>
      </c>
      <c r="F359" s="1"/>
      <c r="G359" s="1"/>
      <c r="H359" s="48"/>
      <c r="I359" s="1"/>
      <c r="J359" s="48"/>
      <c r="K359" s="1"/>
      <c r="L359" s="1"/>
      <c r="M359" s="12"/>
      <c r="N359" s="2"/>
      <c r="O359" s="2"/>
      <c r="P359" s="2"/>
      <c r="Q359" s="2"/>
    </row>
    <row r="360" thickBot="1">
      <c r="A360" s="9"/>
      <c r="B360" s="58" t="s">
        <v>73</v>
      </c>
      <c r="C360" s="29"/>
      <c r="D360" s="29"/>
      <c r="E360" s="59"/>
      <c r="F360" s="29"/>
      <c r="G360" s="29"/>
      <c r="H360" s="60"/>
      <c r="I360" s="29"/>
      <c r="J360" s="60"/>
      <c r="K360" s="29"/>
      <c r="L360" s="29"/>
      <c r="M360" s="12"/>
      <c r="N360" s="2"/>
      <c r="O360" s="2"/>
      <c r="P360" s="2"/>
      <c r="Q360" s="2"/>
    </row>
    <row r="361" thickTop="1">
      <c r="A361" s="9"/>
      <c r="B361" s="49">
        <v>74</v>
      </c>
      <c r="C361" s="50" t="s">
        <v>885</v>
      </c>
      <c r="D361" s="50"/>
      <c r="E361" s="50" t="s">
        <v>886</v>
      </c>
      <c r="F361" s="50" t="s">
        <v>3</v>
      </c>
      <c r="G361" s="51" t="s">
        <v>190</v>
      </c>
      <c r="H361" s="61">
        <v>4</v>
      </c>
      <c r="I361" s="35">
        <f>ROUND(0,2)</f>
        <v>0</v>
      </c>
      <c r="J361" s="62">
        <f>ROUND(I361*H361,2)</f>
        <v>0</v>
      </c>
      <c r="K361" s="63">
        <v>0.20999999999999999</v>
      </c>
      <c r="L361" s="64">
        <f>IF(ISNUMBER(K361),ROUND(J361*(K361+1),2),0)</f>
        <v>0</v>
      </c>
      <c r="M361" s="12"/>
      <c r="N361" s="2"/>
      <c r="O361" s="2"/>
      <c r="P361" s="2"/>
      <c r="Q361" s="41">
        <f>IF(ISNUMBER(K361),IF(H361&gt;0,IF(I361&gt;0,J361,0),0),0)</f>
        <v>0</v>
      </c>
      <c r="R361" s="30">
        <f>IF(ISNUMBER(K361)=FALSE,J361,0)</f>
        <v>0</v>
      </c>
    </row>
    <row r="362">
      <c r="A362" s="9"/>
      <c r="B362" s="56" t="s">
        <v>67</v>
      </c>
      <c r="C362" s="1"/>
      <c r="D362" s="1"/>
      <c r="E362" s="57" t="s">
        <v>3</v>
      </c>
      <c r="F362" s="1"/>
      <c r="G362" s="1"/>
      <c r="H362" s="48"/>
      <c r="I362" s="1"/>
      <c r="J362" s="48"/>
      <c r="K362" s="1"/>
      <c r="L362" s="1"/>
      <c r="M362" s="12"/>
      <c r="N362" s="2"/>
      <c r="O362" s="2"/>
      <c r="P362" s="2"/>
      <c r="Q362" s="2"/>
    </row>
    <row r="363">
      <c r="A363" s="9"/>
      <c r="B363" s="56" t="s">
        <v>69</v>
      </c>
      <c r="C363" s="1"/>
      <c r="D363" s="1"/>
      <c r="E363" s="57" t="s">
        <v>3</v>
      </c>
      <c r="F363" s="1"/>
      <c r="G363" s="1"/>
      <c r="H363" s="48"/>
      <c r="I363" s="1"/>
      <c r="J363" s="48"/>
      <c r="K363" s="1"/>
      <c r="L363" s="1"/>
      <c r="M363" s="12"/>
      <c r="N363" s="2"/>
      <c r="O363" s="2"/>
      <c r="P363" s="2"/>
      <c r="Q363" s="2"/>
    </row>
    <row r="364">
      <c r="A364" s="9"/>
      <c r="B364" s="56" t="s">
        <v>71</v>
      </c>
      <c r="C364" s="1"/>
      <c r="D364" s="1"/>
      <c r="E364" s="57" t="s">
        <v>3</v>
      </c>
      <c r="F364" s="1"/>
      <c r="G364" s="1"/>
      <c r="H364" s="48"/>
      <c r="I364" s="1"/>
      <c r="J364" s="48"/>
      <c r="K364" s="1"/>
      <c r="L364" s="1"/>
      <c r="M364" s="12"/>
      <c r="N364" s="2"/>
      <c r="O364" s="2"/>
      <c r="P364" s="2"/>
      <c r="Q364" s="2"/>
    </row>
    <row r="365" thickBot="1">
      <c r="A365" s="9"/>
      <c r="B365" s="58" t="s">
        <v>73</v>
      </c>
      <c r="C365" s="29"/>
      <c r="D365" s="29"/>
      <c r="E365" s="59"/>
      <c r="F365" s="29"/>
      <c r="G365" s="29"/>
      <c r="H365" s="60"/>
      <c r="I365" s="29"/>
      <c r="J365" s="60"/>
      <c r="K365" s="29"/>
      <c r="L365" s="29"/>
      <c r="M365" s="12"/>
      <c r="N365" s="2"/>
      <c r="O365" s="2"/>
      <c r="P365" s="2"/>
      <c r="Q365" s="2"/>
    </row>
    <row r="366" thickTop="1">
      <c r="A366" s="9"/>
      <c r="B366" s="49">
        <v>75</v>
      </c>
      <c r="C366" s="50" t="s">
        <v>887</v>
      </c>
      <c r="D366" s="50"/>
      <c r="E366" s="50" t="s">
        <v>888</v>
      </c>
      <c r="F366" s="50" t="s">
        <v>3</v>
      </c>
      <c r="G366" s="51" t="s">
        <v>642</v>
      </c>
      <c r="H366" s="61">
        <v>1</v>
      </c>
      <c r="I366" s="35">
        <f>ROUND(0,2)</f>
        <v>0</v>
      </c>
      <c r="J366" s="62">
        <f>ROUND(I366*H366,2)</f>
        <v>0</v>
      </c>
      <c r="K366" s="63">
        <v>0.20999999999999999</v>
      </c>
      <c r="L366" s="64">
        <f>IF(ISNUMBER(K366),ROUND(J366*(K366+1),2),0)</f>
        <v>0</v>
      </c>
      <c r="M366" s="12"/>
      <c r="N366" s="2"/>
      <c r="O366" s="2"/>
      <c r="P366" s="2"/>
      <c r="Q366" s="41">
        <f>IF(ISNUMBER(K366),IF(H366&gt;0,IF(I366&gt;0,J366,0),0),0)</f>
        <v>0</v>
      </c>
      <c r="R366" s="30">
        <f>IF(ISNUMBER(K366)=FALSE,J366,0)</f>
        <v>0</v>
      </c>
    </row>
    <row r="367">
      <c r="A367" s="9"/>
      <c r="B367" s="56" t="s">
        <v>67</v>
      </c>
      <c r="C367" s="1"/>
      <c r="D367" s="1"/>
      <c r="E367" s="57" t="s">
        <v>3</v>
      </c>
      <c r="F367" s="1"/>
      <c r="G367" s="1"/>
      <c r="H367" s="48"/>
      <c r="I367" s="1"/>
      <c r="J367" s="48"/>
      <c r="K367" s="1"/>
      <c r="L367" s="1"/>
      <c r="M367" s="12"/>
      <c r="N367" s="2"/>
      <c r="O367" s="2"/>
      <c r="P367" s="2"/>
      <c r="Q367" s="2"/>
    </row>
    <row r="368">
      <c r="A368" s="9"/>
      <c r="B368" s="56" t="s">
        <v>69</v>
      </c>
      <c r="C368" s="1"/>
      <c r="D368" s="1"/>
      <c r="E368" s="57" t="s">
        <v>3</v>
      </c>
      <c r="F368" s="1"/>
      <c r="G368" s="1"/>
      <c r="H368" s="48"/>
      <c r="I368" s="1"/>
      <c r="J368" s="48"/>
      <c r="K368" s="1"/>
      <c r="L368" s="1"/>
      <c r="M368" s="12"/>
      <c r="N368" s="2"/>
      <c r="O368" s="2"/>
      <c r="P368" s="2"/>
      <c r="Q368" s="2"/>
    </row>
    <row r="369">
      <c r="A369" s="9"/>
      <c r="B369" s="56" t="s">
        <v>71</v>
      </c>
      <c r="C369" s="1"/>
      <c r="D369" s="1"/>
      <c r="E369" s="57" t="s">
        <v>3</v>
      </c>
      <c r="F369" s="1"/>
      <c r="G369" s="1"/>
      <c r="H369" s="48"/>
      <c r="I369" s="1"/>
      <c r="J369" s="48"/>
      <c r="K369" s="1"/>
      <c r="L369" s="1"/>
      <c r="M369" s="12"/>
      <c r="N369" s="2"/>
      <c r="O369" s="2"/>
      <c r="P369" s="2"/>
      <c r="Q369" s="2"/>
    </row>
    <row r="370" thickBot="1">
      <c r="A370" s="9"/>
      <c r="B370" s="58" t="s">
        <v>73</v>
      </c>
      <c r="C370" s="29"/>
      <c r="D370" s="29"/>
      <c r="E370" s="59"/>
      <c r="F370" s="29"/>
      <c r="G370" s="29"/>
      <c r="H370" s="60"/>
      <c r="I370" s="29"/>
      <c r="J370" s="60"/>
      <c r="K370" s="29"/>
      <c r="L370" s="29"/>
      <c r="M370" s="12"/>
      <c r="N370" s="2"/>
      <c r="O370" s="2"/>
      <c r="P370" s="2"/>
      <c r="Q370" s="2"/>
    </row>
    <row r="371" thickTop="1">
      <c r="A371" s="9"/>
      <c r="B371" s="49">
        <v>76</v>
      </c>
      <c r="C371" s="50" t="s">
        <v>889</v>
      </c>
      <c r="D371" s="50"/>
      <c r="E371" s="50" t="s">
        <v>890</v>
      </c>
      <c r="F371" s="50" t="s">
        <v>3</v>
      </c>
      <c r="G371" s="51" t="s">
        <v>642</v>
      </c>
      <c r="H371" s="61">
        <v>1</v>
      </c>
      <c r="I371" s="35">
        <f>ROUND(0,2)</f>
        <v>0</v>
      </c>
      <c r="J371" s="62">
        <f>ROUND(I371*H371,2)</f>
        <v>0</v>
      </c>
      <c r="K371" s="63">
        <v>0.20999999999999999</v>
      </c>
      <c r="L371" s="64">
        <f>IF(ISNUMBER(K371),ROUND(J371*(K371+1),2),0)</f>
        <v>0</v>
      </c>
      <c r="M371" s="12"/>
      <c r="N371" s="2"/>
      <c r="O371" s="2"/>
      <c r="P371" s="2"/>
      <c r="Q371" s="41">
        <f>IF(ISNUMBER(K371),IF(H371&gt;0,IF(I371&gt;0,J371,0),0),0)</f>
        <v>0</v>
      </c>
      <c r="R371" s="30">
        <f>IF(ISNUMBER(K371)=FALSE,J371,0)</f>
        <v>0</v>
      </c>
    </row>
    <row r="372">
      <c r="A372" s="9"/>
      <c r="B372" s="56" t="s">
        <v>67</v>
      </c>
      <c r="C372" s="1"/>
      <c r="D372" s="1"/>
      <c r="E372" s="57" t="s">
        <v>3</v>
      </c>
      <c r="F372" s="1"/>
      <c r="G372" s="1"/>
      <c r="H372" s="48"/>
      <c r="I372" s="1"/>
      <c r="J372" s="48"/>
      <c r="K372" s="1"/>
      <c r="L372" s="1"/>
      <c r="M372" s="12"/>
      <c r="N372" s="2"/>
      <c r="O372" s="2"/>
      <c r="P372" s="2"/>
      <c r="Q372" s="2"/>
    </row>
    <row r="373">
      <c r="A373" s="9"/>
      <c r="B373" s="56" t="s">
        <v>69</v>
      </c>
      <c r="C373" s="1"/>
      <c r="D373" s="1"/>
      <c r="E373" s="57" t="s">
        <v>3</v>
      </c>
      <c r="F373" s="1"/>
      <c r="G373" s="1"/>
      <c r="H373" s="48"/>
      <c r="I373" s="1"/>
      <c r="J373" s="48"/>
      <c r="K373" s="1"/>
      <c r="L373" s="1"/>
      <c r="M373" s="12"/>
      <c r="N373" s="2"/>
      <c r="O373" s="2"/>
      <c r="P373" s="2"/>
      <c r="Q373" s="2"/>
    </row>
    <row r="374">
      <c r="A374" s="9"/>
      <c r="B374" s="56" t="s">
        <v>71</v>
      </c>
      <c r="C374" s="1"/>
      <c r="D374" s="1"/>
      <c r="E374" s="57" t="s">
        <v>3</v>
      </c>
      <c r="F374" s="1"/>
      <c r="G374" s="1"/>
      <c r="H374" s="48"/>
      <c r="I374" s="1"/>
      <c r="J374" s="48"/>
      <c r="K374" s="1"/>
      <c r="L374" s="1"/>
      <c r="M374" s="12"/>
      <c r="N374" s="2"/>
      <c r="O374" s="2"/>
      <c r="P374" s="2"/>
      <c r="Q374" s="2"/>
    </row>
    <row r="375" thickBot="1">
      <c r="A375" s="9"/>
      <c r="B375" s="58" t="s">
        <v>73</v>
      </c>
      <c r="C375" s="29"/>
      <c r="D375" s="29"/>
      <c r="E375" s="59"/>
      <c r="F375" s="29"/>
      <c r="G375" s="29"/>
      <c r="H375" s="60"/>
      <c r="I375" s="29"/>
      <c r="J375" s="60"/>
      <c r="K375" s="29"/>
      <c r="L375" s="29"/>
      <c r="M375" s="12"/>
      <c r="N375" s="2"/>
      <c r="O375" s="2"/>
      <c r="P375" s="2"/>
      <c r="Q375" s="2"/>
    </row>
    <row r="376" thickTop="1">
      <c r="A376" s="9"/>
      <c r="B376" s="49">
        <v>77</v>
      </c>
      <c r="C376" s="50" t="s">
        <v>891</v>
      </c>
      <c r="D376" s="50"/>
      <c r="E376" s="50" t="s">
        <v>892</v>
      </c>
      <c r="F376" s="50" t="s">
        <v>3</v>
      </c>
      <c r="G376" s="51" t="s">
        <v>642</v>
      </c>
      <c r="H376" s="61">
        <v>1</v>
      </c>
      <c r="I376" s="35">
        <f>ROUND(0,2)</f>
        <v>0</v>
      </c>
      <c r="J376" s="62">
        <f>ROUND(I376*H376,2)</f>
        <v>0</v>
      </c>
      <c r="K376" s="63">
        <v>0.20999999999999999</v>
      </c>
      <c r="L376" s="64">
        <f>IF(ISNUMBER(K376),ROUND(J376*(K376+1),2),0)</f>
        <v>0</v>
      </c>
      <c r="M376" s="12"/>
      <c r="N376" s="2"/>
      <c r="O376" s="2"/>
      <c r="P376" s="2"/>
      <c r="Q376" s="41">
        <f>IF(ISNUMBER(K376),IF(H376&gt;0,IF(I376&gt;0,J376,0),0),0)</f>
        <v>0</v>
      </c>
      <c r="R376" s="30">
        <f>IF(ISNUMBER(K376)=FALSE,J376,0)</f>
        <v>0</v>
      </c>
    </row>
    <row r="377">
      <c r="A377" s="9"/>
      <c r="B377" s="56" t="s">
        <v>67</v>
      </c>
      <c r="C377" s="1"/>
      <c r="D377" s="1"/>
      <c r="E377" s="57" t="s">
        <v>3</v>
      </c>
      <c r="F377" s="1"/>
      <c r="G377" s="1"/>
      <c r="H377" s="48"/>
      <c r="I377" s="1"/>
      <c r="J377" s="48"/>
      <c r="K377" s="1"/>
      <c r="L377" s="1"/>
      <c r="M377" s="12"/>
      <c r="N377" s="2"/>
      <c r="O377" s="2"/>
      <c r="P377" s="2"/>
      <c r="Q377" s="2"/>
    </row>
    <row r="378">
      <c r="A378" s="9"/>
      <c r="B378" s="56" t="s">
        <v>69</v>
      </c>
      <c r="C378" s="1"/>
      <c r="D378" s="1"/>
      <c r="E378" s="57" t="s">
        <v>3</v>
      </c>
      <c r="F378" s="1"/>
      <c r="G378" s="1"/>
      <c r="H378" s="48"/>
      <c r="I378" s="1"/>
      <c r="J378" s="48"/>
      <c r="K378" s="1"/>
      <c r="L378" s="1"/>
      <c r="M378" s="12"/>
      <c r="N378" s="2"/>
      <c r="O378" s="2"/>
      <c r="P378" s="2"/>
      <c r="Q378" s="2"/>
    </row>
    <row r="379">
      <c r="A379" s="9"/>
      <c r="B379" s="56" t="s">
        <v>71</v>
      </c>
      <c r="C379" s="1"/>
      <c r="D379" s="1"/>
      <c r="E379" s="57" t="s">
        <v>3</v>
      </c>
      <c r="F379" s="1"/>
      <c r="G379" s="1"/>
      <c r="H379" s="48"/>
      <c r="I379" s="1"/>
      <c r="J379" s="48"/>
      <c r="K379" s="1"/>
      <c r="L379" s="1"/>
      <c r="M379" s="12"/>
      <c r="N379" s="2"/>
      <c r="O379" s="2"/>
      <c r="P379" s="2"/>
      <c r="Q379" s="2"/>
    </row>
    <row r="380" thickBot="1">
      <c r="A380" s="9"/>
      <c r="B380" s="58" t="s">
        <v>73</v>
      </c>
      <c r="C380" s="29"/>
      <c r="D380" s="29"/>
      <c r="E380" s="59"/>
      <c r="F380" s="29"/>
      <c r="G380" s="29"/>
      <c r="H380" s="60"/>
      <c r="I380" s="29"/>
      <c r="J380" s="60"/>
      <c r="K380" s="29"/>
      <c r="L380" s="29"/>
      <c r="M380" s="12"/>
      <c r="N380" s="2"/>
      <c r="O380" s="2"/>
      <c r="P380" s="2"/>
      <c r="Q380" s="2"/>
    </row>
    <row r="381" thickTop="1" thickBot="1" ht="25" customHeight="1">
      <c r="A381" s="9"/>
      <c r="B381" s="1"/>
      <c r="C381" s="65">
        <v>2</v>
      </c>
      <c r="D381" s="1"/>
      <c r="E381" s="65" t="s">
        <v>767</v>
      </c>
      <c r="F381" s="1"/>
      <c r="G381" s="66" t="s">
        <v>103</v>
      </c>
      <c r="H381" s="67">
        <f>J121+J126+J131+J136+J141+J146+J151+J156+J161+J166+J171+J176+J181+J186+J191+J196+J201+J206+J211+J216+J221+J226+J231+J236+J241+J246+J251+J256+J261+J266+J271+J276+J281+J286+J291+J296+J301+J306+J311+J316+J321+J326+J331+J336+J341+J346+J351+J356+J361+J366+J371+J376</f>
        <v>0</v>
      </c>
      <c r="I381" s="66" t="s">
        <v>104</v>
      </c>
      <c r="J381" s="68">
        <f>(L381-H381)</f>
        <v>0</v>
      </c>
      <c r="K381" s="66" t="s">
        <v>105</v>
      </c>
      <c r="L381" s="69">
        <f>L121+L126+L131+L136+L141+L146+L151+L156+L161+L166+L171+L176+L181+L186+L191+L196+L201+L206+L211+L216+L221+L226+L231+L236+L241+L246+L251+L256+L261+L266+L271+L276+L281+L286+L291+L296+L301+L306+L311+L316+L321+L326+L331+L336+L341+L346+L351+L356+L361+L366+L371+L376</f>
        <v>0</v>
      </c>
      <c r="M381" s="12"/>
      <c r="N381" s="2"/>
      <c r="O381" s="2"/>
      <c r="P381" s="2"/>
      <c r="Q381" s="41">
        <f>0+Q121+Q126+Q131+Q136+Q141+Q146+Q151+Q156+Q161+Q166+Q171+Q176+Q181+Q186+Q191+Q196+Q201+Q206+Q211+Q216+Q221+Q226+Q231+Q236+Q241+Q246+Q251+Q256+Q261+Q266+Q271+Q276+Q281+Q286+Q291+Q296+Q301+Q306+Q311+Q316+Q321+Q326+Q331+Q336+Q341+Q346+Q351+Q356+Q361+Q366+Q371+Q376</f>
        <v>0</v>
      </c>
      <c r="R381" s="30">
        <f>0+R121+R126+R131+R136+R141+R146+R151+R156+R161+R166+R171+R176+R181+R186+R191+R196+R201+R206+R211+R216+R221+R226+R231+R236+R241+R246+R251+R256+R261+R266+R271+R276+R281+R286+R291+R296+R301+R306+R311+R316+R321+R326+R331+R336+R341+R346+R351+R356+R361+R366+R371+R376</f>
        <v>0</v>
      </c>
      <c r="S381" s="70">
        <f>Q381*(1+J381)+R381</f>
        <v>0</v>
      </c>
    </row>
    <row r="382" thickTop="1" thickBot="1" ht="25" customHeight="1">
      <c r="A382" s="9"/>
      <c r="B382" s="71"/>
      <c r="C382" s="71"/>
      <c r="D382" s="71"/>
      <c r="E382" s="71"/>
      <c r="F382" s="71"/>
      <c r="G382" s="72" t="s">
        <v>106</v>
      </c>
      <c r="H382" s="73">
        <f>J121+J126+J131+J136+J141+J146+J151+J156+J161+J166+J171+J176+J181+J186+J191+J196+J201+J206+J211+J216+J221+J226+J231+J236+J241+J246+J251+J256+J261+J266+J271+J276+J281+J286+J291+J296+J301+J306+J311+J316+J321+J326+J331+J336+J341+J346+J351+J356+J361+J366+J371+J376</f>
        <v>0</v>
      </c>
      <c r="I382" s="72" t="s">
        <v>107</v>
      </c>
      <c r="J382" s="74">
        <f>0+J381</f>
        <v>0</v>
      </c>
      <c r="K382" s="72" t="s">
        <v>108</v>
      </c>
      <c r="L382" s="75">
        <f>L121+L126+L131+L136+L141+L146+L151+L156+L161+L166+L171+L176+L181+L186+L191+L196+L201+L206+L211+L216+L221+L226+L231+L236+L241+L246+L251+L256+L261+L266+L271+L276+L281+L286+L291+L296+L301+L306+L311+L316+L321+L326+L331+L336+L341+L346+L351+L356+L361+L366+L371+L376</f>
        <v>0</v>
      </c>
      <c r="M382" s="12"/>
      <c r="N382" s="2"/>
      <c r="O382" s="2"/>
      <c r="P382" s="2"/>
      <c r="Q382" s="2"/>
    </row>
    <row r="383" ht="40" customHeight="1">
      <c r="A383" s="9"/>
      <c r="B383" s="80" t="s">
        <v>893</v>
      </c>
      <c r="C383" s="1"/>
      <c r="D383" s="1"/>
      <c r="E383" s="1"/>
      <c r="F383" s="1"/>
      <c r="G383" s="1"/>
      <c r="H383" s="48"/>
      <c r="I383" s="1"/>
      <c r="J383" s="48"/>
      <c r="K383" s="1"/>
      <c r="L383" s="1"/>
      <c r="M383" s="12"/>
      <c r="N383" s="2"/>
      <c r="O383" s="2"/>
      <c r="P383" s="2"/>
      <c r="Q383" s="2"/>
    </row>
    <row r="384">
      <c r="A384" s="9"/>
      <c r="B384" s="49">
        <v>33</v>
      </c>
      <c r="C384" s="50" t="s">
        <v>646</v>
      </c>
      <c r="D384" s="50">
        <v>1</v>
      </c>
      <c r="E384" s="50" t="s">
        <v>894</v>
      </c>
      <c r="F384" s="50" t="s">
        <v>3</v>
      </c>
      <c r="G384" s="51" t="s">
        <v>196</v>
      </c>
      <c r="H384" s="52">
        <v>130</v>
      </c>
      <c r="I384" s="24">
        <f>ROUND(0,2)</f>
        <v>0</v>
      </c>
      <c r="J384" s="53">
        <f>ROUND(I384*H384,2)</f>
        <v>0</v>
      </c>
      <c r="K384" s="54">
        <v>0.20999999999999999</v>
      </c>
      <c r="L384" s="55">
        <f>IF(ISNUMBER(K384),ROUND(J384*(K384+1),2),0)</f>
        <v>0</v>
      </c>
      <c r="M384" s="12"/>
      <c r="N384" s="2"/>
      <c r="O384" s="2"/>
      <c r="P384" s="2"/>
      <c r="Q384" s="41">
        <f>IF(ISNUMBER(K384),IF(H384&gt;0,IF(I384&gt;0,J384,0),0),0)</f>
        <v>0</v>
      </c>
      <c r="R384" s="30">
        <f>IF(ISNUMBER(K384)=FALSE,J384,0)</f>
        <v>0</v>
      </c>
    </row>
    <row r="385">
      <c r="A385" s="9"/>
      <c r="B385" s="56" t="s">
        <v>67</v>
      </c>
      <c r="C385" s="1"/>
      <c r="D385" s="1"/>
      <c r="E385" s="57" t="s">
        <v>3</v>
      </c>
      <c r="F385" s="1"/>
      <c r="G385" s="1"/>
      <c r="H385" s="48"/>
      <c r="I385" s="1"/>
      <c r="J385" s="48"/>
      <c r="K385" s="1"/>
      <c r="L385" s="1"/>
      <c r="M385" s="12"/>
      <c r="N385" s="2"/>
      <c r="O385" s="2"/>
      <c r="P385" s="2"/>
      <c r="Q385" s="2"/>
    </row>
    <row r="386">
      <c r="A386" s="9"/>
      <c r="B386" s="56" t="s">
        <v>69</v>
      </c>
      <c r="C386" s="1"/>
      <c r="D386" s="1"/>
      <c r="E386" s="57" t="s">
        <v>3</v>
      </c>
      <c r="F386" s="1"/>
      <c r="G386" s="1"/>
      <c r="H386" s="48"/>
      <c r="I386" s="1"/>
      <c r="J386" s="48"/>
      <c r="K386" s="1"/>
      <c r="L386" s="1"/>
      <c r="M386" s="12"/>
      <c r="N386" s="2"/>
      <c r="O386" s="2"/>
      <c r="P386" s="2"/>
      <c r="Q386" s="2"/>
    </row>
    <row r="387">
      <c r="A387" s="9"/>
      <c r="B387" s="56" t="s">
        <v>71</v>
      </c>
      <c r="C387" s="1"/>
      <c r="D387" s="1"/>
      <c r="E387" s="57" t="s">
        <v>3</v>
      </c>
      <c r="F387" s="1"/>
      <c r="G387" s="1"/>
      <c r="H387" s="48"/>
      <c r="I387" s="1"/>
      <c r="J387" s="48"/>
      <c r="K387" s="1"/>
      <c r="L387" s="1"/>
      <c r="M387" s="12"/>
      <c r="N387" s="2"/>
      <c r="O387" s="2"/>
      <c r="P387" s="2"/>
      <c r="Q387" s="2"/>
    </row>
    <row r="388" thickBot="1">
      <c r="A388" s="9"/>
      <c r="B388" s="58" t="s">
        <v>73</v>
      </c>
      <c r="C388" s="29"/>
      <c r="D388" s="29"/>
      <c r="E388" s="59"/>
      <c r="F388" s="29"/>
      <c r="G388" s="29"/>
      <c r="H388" s="60"/>
      <c r="I388" s="29"/>
      <c r="J388" s="60"/>
      <c r="K388" s="29"/>
      <c r="L388" s="29"/>
      <c r="M388" s="12"/>
      <c r="N388" s="2"/>
      <c r="O388" s="2"/>
      <c r="P388" s="2"/>
      <c r="Q388" s="2"/>
    </row>
    <row r="389" thickTop="1">
      <c r="A389" s="9"/>
      <c r="B389" s="49">
        <v>34</v>
      </c>
      <c r="C389" s="50" t="s">
        <v>646</v>
      </c>
      <c r="D389" s="50">
        <v>2</v>
      </c>
      <c r="E389" s="50" t="s">
        <v>895</v>
      </c>
      <c r="F389" s="50" t="s">
        <v>3</v>
      </c>
      <c r="G389" s="51" t="s">
        <v>66</v>
      </c>
      <c r="H389" s="61">
        <v>3</v>
      </c>
      <c r="I389" s="35">
        <f>ROUND(0,2)</f>
        <v>0</v>
      </c>
      <c r="J389" s="62">
        <f>ROUND(I389*H389,2)</f>
        <v>0</v>
      </c>
      <c r="K389" s="63">
        <v>0.20999999999999999</v>
      </c>
      <c r="L389" s="64">
        <f>IF(ISNUMBER(K389),ROUND(J389*(K389+1),2),0)</f>
        <v>0</v>
      </c>
      <c r="M389" s="12"/>
      <c r="N389" s="2"/>
      <c r="O389" s="2"/>
      <c r="P389" s="2"/>
      <c r="Q389" s="41">
        <f>IF(ISNUMBER(K389),IF(H389&gt;0,IF(I389&gt;0,J389,0),0),0)</f>
        <v>0</v>
      </c>
      <c r="R389" s="30">
        <f>IF(ISNUMBER(K389)=FALSE,J389,0)</f>
        <v>0</v>
      </c>
    </row>
    <row r="390">
      <c r="A390" s="9"/>
      <c r="B390" s="56" t="s">
        <v>67</v>
      </c>
      <c r="C390" s="1"/>
      <c r="D390" s="1"/>
      <c r="E390" s="57" t="s">
        <v>3</v>
      </c>
      <c r="F390" s="1"/>
      <c r="G390" s="1"/>
      <c r="H390" s="48"/>
      <c r="I390" s="1"/>
      <c r="J390" s="48"/>
      <c r="K390" s="1"/>
      <c r="L390" s="1"/>
      <c r="M390" s="12"/>
      <c r="N390" s="2"/>
      <c r="O390" s="2"/>
      <c r="P390" s="2"/>
      <c r="Q390" s="2"/>
    </row>
    <row r="391">
      <c r="A391" s="9"/>
      <c r="B391" s="56" t="s">
        <v>69</v>
      </c>
      <c r="C391" s="1"/>
      <c r="D391" s="1"/>
      <c r="E391" s="57" t="s">
        <v>3</v>
      </c>
      <c r="F391" s="1"/>
      <c r="G391" s="1"/>
      <c r="H391" s="48"/>
      <c r="I391" s="1"/>
      <c r="J391" s="48"/>
      <c r="K391" s="1"/>
      <c r="L391" s="1"/>
      <c r="M391" s="12"/>
      <c r="N391" s="2"/>
      <c r="O391" s="2"/>
      <c r="P391" s="2"/>
      <c r="Q391" s="2"/>
    </row>
    <row r="392">
      <c r="A392" s="9"/>
      <c r="B392" s="56" t="s">
        <v>71</v>
      </c>
      <c r="C392" s="1"/>
      <c r="D392" s="1"/>
      <c r="E392" s="57" t="s">
        <v>3</v>
      </c>
      <c r="F392" s="1"/>
      <c r="G392" s="1"/>
      <c r="H392" s="48"/>
      <c r="I392" s="1"/>
      <c r="J392" s="48"/>
      <c r="K392" s="1"/>
      <c r="L392" s="1"/>
      <c r="M392" s="12"/>
      <c r="N392" s="2"/>
      <c r="O392" s="2"/>
      <c r="P392" s="2"/>
      <c r="Q392" s="2"/>
    </row>
    <row r="393" thickBot="1">
      <c r="A393" s="9"/>
      <c r="B393" s="58" t="s">
        <v>73</v>
      </c>
      <c r="C393" s="29"/>
      <c r="D393" s="29"/>
      <c r="E393" s="59"/>
      <c r="F393" s="29"/>
      <c r="G393" s="29"/>
      <c r="H393" s="60"/>
      <c r="I393" s="29"/>
      <c r="J393" s="60"/>
      <c r="K393" s="29"/>
      <c r="L393" s="29"/>
      <c r="M393" s="12"/>
      <c r="N393" s="2"/>
      <c r="O393" s="2"/>
      <c r="P393" s="2"/>
      <c r="Q393" s="2"/>
    </row>
    <row r="394" thickTop="1">
      <c r="A394" s="9"/>
      <c r="B394" s="49">
        <v>35</v>
      </c>
      <c r="C394" s="50" t="s">
        <v>646</v>
      </c>
      <c r="D394" s="50">
        <v>3</v>
      </c>
      <c r="E394" s="50" t="s">
        <v>896</v>
      </c>
      <c r="F394" s="50" t="s">
        <v>3</v>
      </c>
      <c r="G394" s="51" t="s">
        <v>66</v>
      </c>
      <c r="H394" s="61">
        <v>3</v>
      </c>
      <c r="I394" s="35">
        <f>ROUND(0,2)</f>
        <v>0</v>
      </c>
      <c r="J394" s="62">
        <f>ROUND(I394*H394,2)</f>
        <v>0</v>
      </c>
      <c r="K394" s="63">
        <v>0.20999999999999999</v>
      </c>
      <c r="L394" s="64">
        <f>IF(ISNUMBER(K394),ROUND(J394*(K394+1),2),0)</f>
        <v>0</v>
      </c>
      <c r="M394" s="12"/>
      <c r="N394" s="2"/>
      <c r="O394" s="2"/>
      <c r="P394" s="2"/>
      <c r="Q394" s="41">
        <f>IF(ISNUMBER(K394),IF(H394&gt;0,IF(I394&gt;0,J394,0),0),0)</f>
        <v>0</v>
      </c>
      <c r="R394" s="30">
        <f>IF(ISNUMBER(K394)=FALSE,J394,0)</f>
        <v>0</v>
      </c>
    </row>
    <row r="395">
      <c r="A395" s="9"/>
      <c r="B395" s="56" t="s">
        <v>67</v>
      </c>
      <c r="C395" s="1"/>
      <c r="D395" s="1"/>
      <c r="E395" s="57" t="s">
        <v>3</v>
      </c>
      <c r="F395" s="1"/>
      <c r="G395" s="1"/>
      <c r="H395" s="48"/>
      <c r="I395" s="1"/>
      <c r="J395" s="48"/>
      <c r="K395" s="1"/>
      <c r="L395" s="1"/>
      <c r="M395" s="12"/>
      <c r="N395" s="2"/>
      <c r="O395" s="2"/>
      <c r="P395" s="2"/>
      <c r="Q395" s="2"/>
    </row>
    <row r="396">
      <c r="A396" s="9"/>
      <c r="B396" s="56" t="s">
        <v>69</v>
      </c>
      <c r="C396" s="1"/>
      <c r="D396" s="1"/>
      <c r="E396" s="57" t="s">
        <v>3</v>
      </c>
      <c r="F396" s="1"/>
      <c r="G396" s="1"/>
      <c r="H396" s="48"/>
      <c r="I396" s="1"/>
      <c r="J396" s="48"/>
      <c r="K396" s="1"/>
      <c r="L396" s="1"/>
      <c r="M396" s="12"/>
      <c r="N396" s="2"/>
      <c r="O396" s="2"/>
      <c r="P396" s="2"/>
      <c r="Q396" s="2"/>
    </row>
    <row r="397">
      <c r="A397" s="9"/>
      <c r="B397" s="56" t="s">
        <v>71</v>
      </c>
      <c r="C397" s="1"/>
      <c r="D397" s="1"/>
      <c r="E397" s="57" t="s">
        <v>3</v>
      </c>
      <c r="F397" s="1"/>
      <c r="G397" s="1"/>
      <c r="H397" s="48"/>
      <c r="I397" s="1"/>
      <c r="J397" s="48"/>
      <c r="K397" s="1"/>
      <c r="L397" s="1"/>
      <c r="M397" s="12"/>
      <c r="N397" s="2"/>
      <c r="O397" s="2"/>
      <c r="P397" s="2"/>
      <c r="Q397" s="2"/>
    </row>
    <row r="398" thickBot="1">
      <c r="A398" s="9"/>
      <c r="B398" s="58" t="s">
        <v>73</v>
      </c>
      <c r="C398" s="29"/>
      <c r="D398" s="29"/>
      <c r="E398" s="59"/>
      <c r="F398" s="29"/>
      <c r="G398" s="29"/>
      <c r="H398" s="60"/>
      <c r="I398" s="29"/>
      <c r="J398" s="60"/>
      <c r="K398" s="29"/>
      <c r="L398" s="29"/>
      <c r="M398" s="12"/>
      <c r="N398" s="2"/>
      <c r="O398" s="2"/>
      <c r="P398" s="2"/>
      <c r="Q398" s="2"/>
    </row>
    <row r="399" thickTop="1">
      <c r="A399" s="9"/>
      <c r="B399" s="49">
        <v>36</v>
      </c>
      <c r="C399" s="50" t="s">
        <v>646</v>
      </c>
      <c r="D399" s="50">
        <v>4</v>
      </c>
      <c r="E399" s="50" t="s">
        <v>897</v>
      </c>
      <c r="F399" s="50" t="s">
        <v>3</v>
      </c>
      <c r="G399" s="51" t="s">
        <v>66</v>
      </c>
      <c r="H399" s="61">
        <v>1</v>
      </c>
      <c r="I399" s="35">
        <f>ROUND(0,2)</f>
        <v>0</v>
      </c>
      <c r="J399" s="62">
        <f>ROUND(I399*H399,2)</f>
        <v>0</v>
      </c>
      <c r="K399" s="63">
        <v>0.20999999999999999</v>
      </c>
      <c r="L399" s="64">
        <f>IF(ISNUMBER(K399),ROUND(J399*(K399+1),2),0)</f>
        <v>0</v>
      </c>
      <c r="M399" s="12"/>
      <c r="N399" s="2"/>
      <c r="O399" s="2"/>
      <c r="P399" s="2"/>
      <c r="Q399" s="41">
        <f>IF(ISNUMBER(K399),IF(H399&gt;0,IF(I399&gt;0,J399,0),0),0)</f>
        <v>0</v>
      </c>
      <c r="R399" s="30">
        <f>IF(ISNUMBER(K399)=FALSE,J399,0)</f>
        <v>0</v>
      </c>
    </row>
    <row r="400">
      <c r="A400" s="9"/>
      <c r="B400" s="56" t="s">
        <v>67</v>
      </c>
      <c r="C400" s="1"/>
      <c r="D400" s="1"/>
      <c r="E400" s="57" t="s">
        <v>3</v>
      </c>
      <c r="F400" s="1"/>
      <c r="G400" s="1"/>
      <c r="H400" s="48"/>
      <c r="I400" s="1"/>
      <c r="J400" s="48"/>
      <c r="K400" s="1"/>
      <c r="L400" s="1"/>
      <c r="M400" s="12"/>
      <c r="N400" s="2"/>
      <c r="O400" s="2"/>
      <c r="P400" s="2"/>
      <c r="Q400" s="2"/>
    </row>
    <row r="401">
      <c r="A401" s="9"/>
      <c r="B401" s="56" t="s">
        <v>69</v>
      </c>
      <c r="C401" s="1"/>
      <c r="D401" s="1"/>
      <c r="E401" s="57" t="s">
        <v>3</v>
      </c>
      <c r="F401" s="1"/>
      <c r="G401" s="1"/>
      <c r="H401" s="48"/>
      <c r="I401" s="1"/>
      <c r="J401" s="48"/>
      <c r="K401" s="1"/>
      <c r="L401" s="1"/>
      <c r="M401" s="12"/>
      <c r="N401" s="2"/>
      <c r="O401" s="2"/>
      <c r="P401" s="2"/>
      <c r="Q401" s="2"/>
    </row>
    <row r="402">
      <c r="A402" s="9"/>
      <c r="B402" s="56" t="s">
        <v>71</v>
      </c>
      <c r="C402" s="1"/>
      <c r="D402" s="1"/>
      <c r="E402" s="57" t="s">
        <v>3</v>
      </c>
      <c r="F402" s="1"/>
      <c r="G402" s="1"/>
      <c r="H402" s="48"/>
      <c r="I402" s="1"/>
      <c r="J402" s="48"/>
      <c r="K402" s="1"/>
      <c r="L402" s="1"/>
      <c r="M402" s="12"/>
      <c r="N402" s="2"/>
      <c r="O402" s="2"/>
      <c r="P402" s="2"/>
      <c r="Q402" s="2"/>
    </row>
    <row r="403" thickBot="1">
      <c r="A403" s="9"/>
      <c r="B403" s="58" t="s">
        <v>73</v>
      </c>
      <c r="C403" s="29"/>
      <c r="D403" s="29"/>
      <c r="E403" s="59"/>
      <c r="F403" s="29"/>
      <c r="G403" s="29"/>
      <c r="H403" s="60"/>
      <c r="I403" s="29"/>
      <c r="J403" s="60"/>
      <c r="K403" s="29"/>
      <c r="L403" s="29"/>
      <c r="M403" s="12"/>
      <c r="N403" s="2"/>
      <c r="O403" s="2"/>
      <c r="P403" s="2"/>
      <c r="Q403" s="2"/>
    </row>
    <row r="404" thickTop="1">
      <c r="A404" s="9"/>
      <c r="B404" s="49">
        <v>37</v>
      </c>
      <c r="C404" s="50" t="s">
        <v>646</v>
      </c>
      <c r="D404" s="50">
        <v>5</v>
      </c>
      <c r="E404" s="50" t="s">
        <v>898</v>
      </c>
      <c r="F404" s="50" t="s">
        <v>3</v>
      </c>
      <c r="G404" s="51" t="s">
        <v>66</v>
      </c>
      <c r="H404" s="61">
        <v>1</v>
      </c>
      <c r="I404" s="35">
        <f>ROUND(0,2)</f>
        <v>0</v>
      </c>
      <c r="J404" s="62">
        <f>ROUND(I404*H404,2)</f>
        <v>0</v>
      </c>
      <c r="K404" s="63">
        <v>0.20999999999999999</v>
      </c>
      <c r="L404" s="64">
        <f>IF(ISNUMBER(K404),ROUND(J404*(K404+1),2),0)</f>
        <v>0</v>
      </c>
      <c r="M404" s="12"/>
      <c r="N404" s="2"/>
      <c r="O404" s="2"/>
      <c r="P404" s="2"/>
      <c r="Q404" s="41">
        <f>IF(ISNUMBER(K404),IF(H404&gt;0,IF(I404&gt;0,J404,0),0),0)</f>
        <v>0</v>
      </c>
      <c r="R404" s="30">
        <f>IF(ISNUMBER(K404)=FALSE,J404,0)</f>
        <v>0</v>
      </c>
    </row>
    <row r="405">
      <c r="A405" s="9"/>
      <c r="B405" s="56" t="s">
        <v>67</v>
      </c>
      <c r="C405" s="1"/>
      <c r="D405" s="1"/>
      <c r="E405" s="57" t="s">
        <v>3</v>
      </c>
      <c r="F405" s="1"/>
      <c r="G405" s="1"/>
      <c r="H405" s="48"/>
      <c r="I405" s="1"/>
      <c r="J405" s="48"/>
      <c r="K405" s="1"/>
      <c r="L405" s="1"/>
      <c r="M405" s="12"/>
      <c r="N405" s="2"/>
      <c r="O405" s="2"/>
      <c r="P405" s="2"/>
      <c r="Q405" s="2"/>
    </row>
    <row r="406">
      <c r="A406" s="9"/>
      <c r="B406" s="56" t="s">
        <v>69</v>
      </c>
      <c r="C406" s="1"/>
      <c r="D406" s="1"/>
      <c r="E406" s="57" t="s">
        <v>3</v>
      </c>
      <c r="F406" s="1"/>
      <c r="G406" s="1"/>
      <c r="H406" s="48"/>
      <c r="I406" s="1"/>
      <c r="J406" s="48"/>
      <c r="K406" s="1"/>
      <c r="L406" s="1"/>
      <c r="M406" s="12"/>
      <c r="N406" s="2"/>
      <c r="O406" s="2"/>
      <c r="P406" s="2"/>
      <c r="Q406" s="2"/>
    </row>
    <row r="407">
      <c r="A407" s="9"/>
      <c r="B407" s="56" t="s">
        <v>71</v>
      </c>
      <c r="C407" s="1"/>
      <c r="D407" s="1"/>
      <c r="E407" s="57" t="s">
        <v>3</v>
      </c>
      <c r="F407" s="1"/>
      <c r="G407" s="1"/>
      <c r="H407" s="48"/>
      <c r="I407" s="1"/>
      <c r="J407" s="48"/>
      <c r="K407" s="1"/>
      <c r="L407" s="1"/>
      <c r="M407" s="12"/>
      <c r="N407" s="2"/>
      <c r="O407" s="2"/>
      <c r="P407" s="2"/>
      <c r="Q407" s="2"/>
    </row>
    <row r="408" thickBot="1">
      <c r="A408" s="9"/>
      <c r="B408" s="58" t="s">
        <v>73</v>
      </c>
      <c r="C408" s="29"/>
      <c r="D408" s="29"/>
      <c r="E408" s="59"/>
      <c r="F408" s="29"/>
      <c r="G408" s="29"/>
      <c r="H408" s="60"/>
      <c r="I408" s="29"/>
      <c r="J408" s="60"/>
      <c r="K408" s="29"/>
      <c r="L408" s="29"/>
      <c r="M408" s="12"/>
      <c r="N408" s="2"/>
      <c r="O408" s="2"/>
      <c r="P408" s="2"/>
      <c r="Q408" s="2"/>
    </row>
    <row r="409" thickTop="1">
      <c r="A409" s="9"/>
      <c r="B409" s="49">
        <v>38</v>
      </c>
      <c r="C409" s="50" t="s">
        <v>646</v>
      </c>
      <c r="D409" s="50">
        <v>6</v>
      </c>
      <c r="E409" s="50" t="s">
        <v>899</v>
      </c>
      <c r="F409" s="50" t="s">
        <v>3</v>
      </c>
      <c r="G409" s="51" t="s">
        <v>66</v>
      </c>
      <c r="H409" s="61">
        <v>1</v>
      </c>
      <c r="I409" s="35">
        <f>ROUND(0,2)</f>
        <v>0</v>
      </c>
      <c r="J409" s="62">
        <f>ROUND(I409*H409,2)</f>
        <v>0</v>
      </c>
      <c r="K409" s="63">
        <v>0.20999999999999999</v>
      </c>
      <c r="L409" s="64">
        <f>IF(ISNUMBER(K409),ROUND(J409*(K409+1),2),0)</f>
        <v>0</v>
      </c>
      <c r="M409" s="12"/>
      <c r="N409" s="2"/>
      <c r="O409" s="2"/>
      <c r="P409" s="2"/>
      <c r="Q409" s="41">
        <f>IF(ISNUMBER(K409),IF(H409&gt;0,IF(I409&gt;0,J409,0),0),0)</f>
        <v>0</v>
      </c>
      <c r="R409" s="30">
        <f>IF(ISNUMBER(K409)=FALSE,J409,0)</f>
        <v>0</v>
      </c>
    </row>
    <row r="410">
      <c r="A410" s="9"/>
      <c r="B410" s="56" t="s">
        <v>67</v>
      </c>
      <c r="C410" s="1"/>
      <c r="D410" s="1"/>
      <c r="E410" s="57" t="s">
        <v>3</v>
      </c>
      <c r="F410" s="1"/>
      <c r="G410" s="1"/>
      <c r="H410" s="48"/>
      <c r="I410" s="1"/>
      <c r="J410" s="48"/>
      <c r="K410" s="1"/>
      <c r="L410" s="1"/>
      <c r="M410" s="12"/>
      <c r="N410" s="2"/>
      <c r="O410" s="2"/>
      <c r="P410" s="2"/>
      <c r="Q410" s="2"/>
    </row>
    <row r="411">
      <c r="A411" s="9"/>
      <c r="B411" s="56" t="s">
        <v>69</v>
      </c>
      <c r="C411" s="1"/>
      <c r="D411" s="1"/>
      <c r="E411" s="57" t="s">
        <v>3</v>
      </c>
      <c r="F411" s="1"/>
      <c r="G411" s="1"/>
      <c r="H411" s="48"/>
      <c r="I411" s="1"/>
      <c r="J411" s="48"/>
      <c r="K411" s="1"/>
      <c r="L411" s="1"/>
      <c r="M411" s="12"/>
      <c r="N411" s="2"/>
      <c r="O411" s="2"/>
      <c r="P411" s="2"/>
      <c r="Q411" s="2"/>
    </row>
    <row r="412">
      <c r="A412" s="9"/>
      <c r="B412" s="56" t="s">
        <v>71</v>
      </c>
      <c r="C412" s="1"/>
      <c r="D412" s="1"/>
      <c r="E412" s="57" t="s">
        <v>3</v>
      </c>
      <c r="F412" s="1"/>
      <c r="G412" s="1"/>
      <c r="H412" s="48"/>
      <c r="I412" s="1"/>
      <c r="J412" s="48"/>
      <c r="K412" s="1"/>
      <c r="L412" s="1"/>
      <c r="M412" s="12"/>
      <c r="N412" s="2"/>
      <c r="O412" s="2"/>
      <c r="P412" s="2"/>
      <c r="Q412" s="2"/>
    </row>
    <row r="413" thickBot="1">
      <c r="A413" s="9"/>
      <c r="B413" s="58" t="s">
        <v>73</v>
      </c>
      <c r="C413" s="29"/>
      <c r="D413" s="29"/>
      <c r="E413" s="59"/>
      <c r="F413" s="29"/>
      <c r="G413" s="29"/>
      <c r="H413" s="60"/>
      <c r="I413" s="29"/>
      <c r="J413" s="60"/>
      <c r="K413" s="29"/>
      <c r="L413" s="29"/>
      <c r="M413" s="12"/>
      <c r="N413" s="2"/>
      <c r="O413" s="2"/>
      <c r="P413" s="2"/>
      <c r="Q413" s="2"/>
    </row>
    <row r="414" thickTop="1">
      <c r="A414" s="9"/>
      <c r="B414" s="49">
        <v>59</v>
      </c>
      <c r="C414" s="50" t="s">
        <v>900</v>
      </c>
      <c r="D414" s="50"/>
      <c r="E414" s="50" t="s">
        <v>901</v>
      </c>
      <c r="F414" s="50" t="s">
        <v>3</v>
      </c>
      <c r="G414" s="51" t="s">
        <v>66</v>
      </c>
      <c r="H414" s="61">
        <v>1</v>
      </c>
      <c r="I414" s="35">
        <f>ROUND(0,2)</f>
        <v>0</v>
      </c>
      <c r="J414" s="62">
        <f>ROUND(I414*H414,2)</f>
        <v>0</v>
      </c>
      <c r="K414" s="63">
        <v>0.20999999999999999</v>
      </c>
      <c r="L414" s="64">
        <f>IF(ISNUMBER(K414),ROUND(J414*(K414+1),2),0)</f>
        <v>0</v>
      </c>
      <c r="M414" s="12"/>
      <c r="N414" s="2"/>
      <c r="O414" s="2"/>
      <c r="P414" s="2"/>
      <c r="Q414" s="41">
        <f>IF(ISNUMBER(K414),IF(H414&gt;0,IF(I414&gt;0,J414,0),0),0)</f>
        <v>0</v>
      </c>
      <c r="R414" s="30">
        <f>IF(ISNUMBER(K414)=FALSE,J414,0)</f>
        <v>0</v>
      </c>
    </row>
    <row r="415">
      <c r="A415" s="9"/>
      <c r="B415" s="56" t="s">
        <v>67</v>
      </c>
      <c r="C415" s="1"/>
      <c r="D415" s="1"/>
      <c r="E415" s="57" t="s">
        <v>3</v>
      </c>
      <c r="F415" s="1"/>
      <c r="G415" s="1"/>
      <c r="H415" s="48"/>
      <c r="I415" s="1"/>
      <c r="J415" s="48"/>
      <c r="K415" s="1"/>
      <c r="L415" s="1"/>
      <c r="M415" s="12"/>
      <c r="N415" s="2"/>
      <c r="O415" s="2"/>
      <c r="P415" s="2"/>
      <c r="Q415" s="2"/>
    </row>
    <row r="416">
      <c r="A416" s="9"/>
      <c r="B416" s="56" t="s">
        <v>69</v>
      </c>
      <c r="C416" s="1"/>
      <c r="D416" s="1"/>
      <c r="E416" s="57" t="s">
        <v>3</v>
      </c>
      <c r="F416" s="1"/>
      <c r="G416" s="1"/>
      <c r="H416" s="48"/>
      <c r="I416" s="1"/>
      <c r="J416" s="48"/>
      <c r="K416" s="1"/>
      <c r="L416" s="1"/>
      <c r="M416" s="12"/>
      <c r="N416" s="2"/>
      <c r="O416" s="2"/>
      <c r="P416" s="2"/>
      <c r="Q416" s="2"/>
    </row>
    <row r="417">
      <c r="A417" s="9"/>
      <c r="B417" s="56" t="s">
        <v>71</v>
      </c>
      <c r="C417" s="1"/>
      <c r="D417" s="1"/>
      <c r="E417" s="57" t="s">
        <v>3</v>
      </c>
      <c r="F417" s="1"/>
      <c r="G417" s="1"/>
      <c r="H417" s="48"/>
      <c r="I417" s="1"/>
      <c r="J417" s="48"/>
      <c r="K417" s="1"/>
      <c r="L417" s="1"/>
      <c r="M417" s="12"/>
      <c r="N417" s="2"/>
      <c r="O417" s="2"/>
      <c r="P417" s="2"/>
      <c r="Q417" s="2"/>
    </row>
    <row r="418" thickBot="1">
      <c r="A418" s="9"/>
      <c r="B418" s="58" t="s">
        <v>73</v>
      </c>
      <c r="C418" s="29"/>
      <c r="D418" s="29"/>
      <c r="E418" s="59"/>
      <c r="F418" s="29"/>
      <c r="G418" s="29"/>
      <c r="H418" s="60"/>
      <c r="I418" s="29"/>
      <c r="J418" s="60"/>
      <c r="K418" s="29"/>
      <c r="L418" s="29"/>
      <c r="M418" s="12"/>
      <c r="N418" s="2"/>
      <c r="O418" s="2"/>
      <c r="P418" s="2"/>
      <c r="Q418" s="2"/>
    </row>
    <row r="419" thickTop="1">
      <c r="A419" s="9"/>
      <c r="B419" s="49">
        <v>60</v>
      </c>
      <c r="C419" s="50" t="s">
        <v>902</v>
      </c>
      <c r="D419" s="50">
        <v>1</v>
      </c>
      <c r="E419" s="50" t="s">
        <v>903</v>
      </c>
      <c r="F419" s="50" t="s">
        <v>3</v>
      </c>
      <c r="G419" s="51" t="s">
        <v>196</v>
      </c>
      <c r="H419" s="61">
        <v>124</v>
      </c>
      <c r="I419" s="35">
        <f>ROUND(0,2)</f>
        <v>0</v>
      </c>
      <c r="J419" s="62">
        <f>ROUND(I419*H419,2)</f>
        <v>0</v>
      </c>
      <c r="K419" s="63">
        <v>0.20999999999999999</v>
      </c>
      <c r="L419" s="64">
        <f>IF(ISNUMBER(K419),ROUND(J419*(K419+1),2),0)</f>
        <v>0</v>
      </c>
      <c r="M419" s="12"/>
      <c r="N419" s="2"/>
      <c r="O419" s="2"/>
      <c r="P419" s="2"/>
      <c r="Q419" s="41">
        <f>IF(ISNUMBER(K419),IF(H419&gt;0,IF(I419&gt;0,J419,0),0),0)</f>
        <v>0</v>
      </c>
      <c r="R419" s="30">
        <f>IF(ISNUMBER(K419)=FALSE,J419,0)</f>
        <v>0</v>
      </c>
    </row>
    <row r="420">
      <c r="A420" s="9"/>
      <c r="B420" s="56" t="s">
        <v>67</v>
      </c>
      <c r="C420" s="1"/>
      <c r="D420" s="1"/>
      <c r="E420" s="57" t="s">
        <v>3</v>
      </c>
      <c r="F420" s="1"/>
      <c r="G420" s="1"/>
      <c r="H420" s="48"/>
      <c r="I420" s="1"/>
      <c r="J420" s="48"/>
      <c r="K420" s="1"/>
      <c r="L420" s="1"/>
      <c r="M420" s="12"/>
      <c r="N420" s="2"/>
      <c r="O420" s="2"/>
      <c r="P420" s="2"/>
      <c r="Q420" s="2"/>
    </row>
    <row r="421">
      <c r="A421" s="9"/>
      <c r="B421" s="56" t="s">
        <v>69</v>
      </c>
      <c r="C421" s="1"/>
      <c r="D421" s="1"/>
      <c r="E421" s="57" t="s">
        <v>3</v>
      </c>
      <c r="F421" s="1"/>
      <c r="G421" s="1"/>
      <c r="H421" s="48"/>
      <c r="I421" s="1"/>
      <c r="J421" s="48"/>
      <c r="K421" s="1"/>
      <c r="L421" s="1"/>
      <c r="M421" s="12"/>
      <c r="N421" s="2"/>
      <c r="O421" s="2"/>
      <c r="P421" s="2"/>
      <c r="Q421" s="2"/>
    </row>
    <row r="422">
      <c r="A422" s="9"/>
      <c r="B422" s="56" t="s">
        <v>71</v>
      </c>
      <c r="C422" s="1"/>
      <c r="D422" s="1"/>
      <c r="E422" s="57" t="s">
        <v>3</v>
      </c>
      <c r="F422" s="1"/>
      <c r="G422" s="1"/>
      <c r="H422" s="48"/>
      <c r="I422" s="1"/>
      <c r="J422" s="48"/>
      <c r="K422" s="1"/>
      <c r="L422" s="1"/>
      <c r="M422" s="12"/>
      <c r="N422" s="2"/>
      <c r="O422" s="2"/>
      <c r="P422" s="2"/>
      <c r="Q422" s="2"/>
    </row>
    <row r="423" thickBot="1">
      <c r="A423" s="9"/>
      <c r="B423" s="58" t="s">
        <v>73</v>
      </c>
      <c r="C423" s="29"/>
      <c r="D423" s="29"/>
      <c r="E423" s="59"/>
      <c r="F423" s="29"/>
      <c r="G423" s="29"/>
      <c r="H423" s="60"/>
      <c r="I423" s="29"/>
      <c r="J423" s="60"/>
      <c r="K423" s="29"/>
      <c r="L423" s="29"/>
      <c r="M423" s="12"/>
      <c r="N423" s="2"/>
      <c r="O423" s="2"/>
      <c r="P423" s="2"/>
      <c r="Q423" s="2"/>
    </row>
    <row r="424" thickTop="1">
      <c r="A424" s="9"/>
      <c r="B424" s="49">
        <v>61</v>
      </c>
      <c r="C424" s="50" t="s">
        <v>902</v>
      </c>
      <c r="D424" s="50">
        <v>2</v>
      </c>
      <c r="E424" s="50" t="s">
        <v>904</v>
      </c>
      <c r="F424" s="50" t="s">
        <v>3</v>
      </c>
      <c r="G424" s="51" t="s">
        <v>196</v>
      </c>
      <c r="H424" s="61">
        <v>124</v>
      </c>
      <c r="I424" s="35">
        <f>ROUND(0,2)</f>
        <v>0</v>
      </c>
      <c r="J424" s="62">
        <f>ROUND(I424*H424,2)</f>
        <v>0</v>
      </c>
      <c r="K424" s="63">
        <v>0.20999999999999999</v>
      </c>
      <c r="L424" s="64">
        <f>IF(ISNUMBER(K424),ROUND(J424*(K424+1),2),0)</f>
        <v>0</v>
      </c>
      <c r="M424" s="12"/>
      <c r="N424" s="2"/>
      <c r="O424" s="2"/>
      <c r="P424" s="2"/>
      <c r="Q424" s="41">
        <f>IF(ISNUMBER(K424),IF(H424&gt;0,IF(I424&gt;0,J424,0),0),0)</f>
        <v>0</v>
      </c>
      <c r="R424" s="30">
        <f>IF(ISNUMBER(K424)=FALSE,J424,0)</f>
        <v>0</v>
      </c>
    </row>
    <row r="425">
      <c r="A425" s="9"/>
      <c r="B425" s="56" t="s">
        <v>67</v>
      </c>
      <c r="C425" s="1"/>
      <c r="D425" s="1"/>
      <c r="E425" s="57" t="s">
        <v>3</v>
      </c>
      <c r="F425" s="1"/>
      <c r="G425" s="1"/>
      <c r="H425" s="48"/>
      <c r="I425" s="1"/>
      <c r="J425" s="48"/>
      <c r="K425" s="1"/>
      <c r="L425" s="1"/>
      <c r="M425" s="12"/>
      <c r="N425" s="2"/>
      <c r="O425" s="2"/>
      <c r="P425" s="2"/>
      <c r="Q425" s="2"/>
    </row>
    <row r="426">
      <c r="A426" s="9"/>
      <c r="B426" s="56" t="s">
        <v>69</v>
      </c>
      <c r="C426" s="1"/>
      <c r="D426" s="1"/>
      <c r="E426" s="57" t="s">
        <v>3</v>
      </c>
      <c r="F426" s="1"/>
      <c r="G426" s="1"/>
      <c r="H426" s="48"/>
      <c r="I426" s="1"/>
      <c r="J426" s="48"/>
      <c r="K426" s="1"/>
      <c r="L426" s="1"/>
      <c r="M426" s="12"/>
      <c r="N426" s="2"/>
      <c r="O426" s="2"/>
      <c r="P426" s="2"/>
      <c r="Q426" s="2"/>
    </row>
    <row r="427">
      <c r="A427" s="9"/>
      <c r="B427" s="56" t="s">
        <v>71</v>
      </c>
      <c r="C427" s="1"/>
      <c r="D427" s="1"/>
      <c r="E427" s="57" t="s">
        <v>3</v>
      </c>
      <c r="F427" s="1"/>
      <c r="G427" s="1"/>
      <c r="H427" s="48"/>
      <c r="I427" s="1"/>
      <c r="J427" s="48"/>
      <c r="K427" s="1"/>
      <c r="L427" s="1"/>
      <c r="M427" s="12"/>
      <c r="N427" s="2"/>
      <c r="O427" s="2"/>
      <c r="P427" s="2"/>
      <c r="Q427" s="2"/>
    </row>
    <row r="428" thickBot="1">
      <c r="A428" s="9"/>
      <c r="B428" s="58" t="s">
        <v>73</v>
      </c>
      <c r="C428" s="29"/>
      <c r="D428" s="29"/>
      <c r="E428" s="59"/>
      <c r="F428" s="29"/>
      <c r="G428" s="29"/>
      <c r="H428" s="60"/>
      <c r="I428" s="29"/>
      <c r="J428" s="60"/>
      <c r="K428" s="29"/>
      <c r="L428" s="29"/>
      <c r="M428" s="12"/>
      <c r="N428" s="2"/>
      <c r="O428" s="2"/>
      <c r="P428" s="2"/>
      <c r="Q428" s="2"/>
    </row>
    <row r="429" thickTop="1" thickBot="1" ht="25" customHeight="1">
      <c r="A429" s="9"/>
      <c r="B429" s="1"/>
      <c r="C429" s="65">
        <v>3</v>
      </c>
      <c r="D429" s="1"/>
      <c r="E429" s="65" t="s">
        <v>768</v>
      </c>
      <c r="F429" s="1"/>
      <c r="G429" s="66" t="s">
        <v>103</v>
      </c>
      <c r="H429" s="67">
        <f>J384+J389+J394+J399+J404+J409+J414+J419+J424</f>
        <v>0</v>
      </c>
      <c r="I429" s="66" t="s">
        <v>104</v>
      </c>
      <c r="J429" s="68">
        <f>(L429-H429)</f>
        <v>0</v>
      </c>
      <c r="K429" s="66" t="s">
        <v>105</v>
      </c>
      <c r="L429" s="69">
        <f>L384+L389+L394+L399+L404+L409+L414+L419+L424</f>
        <v>0</v>
      </c>
      <c r="M429" s="12"/>
      <c r="N429" s="2"/>
      <c r="O429" s="2"/>
      <c r="P429" s="2"/>
      <c r="Q429" s="41">
        <f>0+Q384+Q389+Q394+Q399+Q404+Q409+Q414+Q419+Q424</f>
        <v>0</v>
      </c>
      <c r="R429" s="30">
        <f>0+R384+R389+R394+R399+R404+R409+R414+R419+R424</f>
        <v>0</v>
      </c>
      <c r="S429" s="70">
        <f>Q429*(1+J429)+R429</f>
        <v>0</v>
      </c>
    </row>
    <row r="430" thickTop="1" thickBot="1" ht="25" customHeight="1">
      <c r="A430" s="9"/>
      <c r="B430" s="71"/>
      <c r="C430" s="71"/>
      <c r="D430" s="71"/>
      <c r="E430" s="71"/>
      <c r="F430" s="71"/>
      <c r="G430" s="72" t="s">
        <v>106</v>
      </c>
      <c r="H430" s="73">
        <f>J384+J389+J394+J399+J404+J409+J414+J419+J424</f>
        <v>0</v>
      </c>
      <c r="I430" s="72" t="s">
        <v>107</v>
      </c>
      <c r="J430" s="74">
        <f>0+J429</f>
        <v>0</v>
      </c>
      <c r="K430" s="72" t="s">
        <v>108</v>
      </c>
      <c r="L430" s="75">
        <f>L384+L389+L394+L399+L404+L409+L414+L419+L424</f>
        <v>0</v>
      </c>
      <c r="M430" s="12"/>
      <c r="N430" s="2"/>
      <c r="O430" s="2"/>
      <c r="P430" s="2"/>
      <c r="Q430" s="2"/>
    </row>
    <row r="431">
      <c r="A431" s="13"/>
      <c r="B431" s="4"/>
      <c r="C431" s="4"/>
      <c r="D431" s="4"/>
      <c r="E431" s="4"/>
      <c r="F431" s="4"/>
      <c r="G431" s="4"/>
      <c r="H431" s="76"/>
      <c r="I431" s="4"/>
      <c r="J431" s="76"/>
      <c r="K431" s="4"/>
      <c r="L431" s="4"/>
      <c r="M431" s="14"/>
      <c r="N431" s="2"/>
      <c r="O431" s="2"/>
      <c r="P431" s="2"/>
      <c r="Q431" s="2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2"/>
      <c r="P432" s="2"/>
      <c r="Q432" s="2"/>
    </row>
  </sheetData>
  <mergeCells count="3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20:L1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5:D395"/>
    <mergeCell ref="B396:D396"/>
    <mergeCell ref="B397:D397"/>
    <mergeCell ref="B398:D398"/>
    <mergeCell ref="B400:D400"/>
    <mergeCell ref="B401:D401"/>
    <mergeCell ref="B402:D402"/>
    <mergeCell ref="B403:D403"/>
    <mergeCell ref="B405:D405"/>
    <mergeCell ref="B406:D406"/>
    <mergeCell ref="B407:D407"/>
    <mergeCell ref="B408:D408"/>
    <mergeCell ref="B410:D410"/>
    <mergeCell ref="B411:D411"/>
    <mergeCell ref="B412:D412"/>
    <mergeCell ref="B413:D413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5:D425"/>
    <mergeCell ref="B426:D426"/>
    <mergeCell ref="B427:D427"/>
    <mergeCell ref="B428:D428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357:D357"/>
    <mergeCell ref="B358:D358"/>
    <mergeCell ref="B359:D359"/>
    <mergeCell ref="B360:D360"/>
    <mergeCell ref="B362:D362"/>
    <mergeCell ref="B363:D363"/>
    <mergeCell ref="B364:D364"/>
    <mergeCell ref="B365:D365"/>
    <mergeCell ref="B367:D367"/>
    <mergeCell ref="B368:D368"/>
    <mergeCell ref="B369:D369"/>
    <mergeCell ref="B370:D370"/>
    <mergeCell ref="B372:D372"/>
    <mergeCell ref="B373:D373"/>
    <mergeCell ref="B374:D374"/>
    <mergeCell ref="B375:D375"/>
    <mergeCell ref="B377:D377"/>
    <mergeCell ref="B378:D378"/>
    <mergeCell ref="B379:D379"/>
    <mergeCell ref="B380:D380"/>
    <mergeCell ref="B383:L38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H144+H202+H350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905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L144+L202+L350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AVERAGE(J143,J201,J349)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906</v>
      </c>
      <c r="F20" s="1"/>
      <c r="G20" s="1"/>
      <c r="H20" s="1"/>
      <c r="I20" s="1"/>
      <c r="J20" s="1"/>
      <c r="K20" s="46">
        <f>H144</f>
        <v>0</v>
      </c>
      <c r="L20" s="46">
        <f>L144</f>
        <v>0</v>
      </c>
      <c r="M20" s="12"/>
      <c r="N20" s="2"/>
      <c r="O20" s="2"/>
      <c r="P20" s="2"/>
      <c r="Q20" s="2"/>
      <c r="S20" s="30">
        <f>S143</f>
        <v>0</v>
      </c>
    </row>
    <row r="21">
      <c r="A21" s="9"/>
      <c r="B21" s="44">
        <v>2</v>
      </c>
      <c r="C21" s="1"/>
      <c r="D21" s="1"/>
      <c r="E21" s="45" t="s">
        <v>907</v>
      </c>
      <c r="F21" s="1"/>
      <c r="G21" s="1"/>
      <c r="H21" s="1"/>
      <c r="I21" s="1"/>
      <c r="J21" s="1"/>
      <c r="K21" s="46">
        <f>H202</f>
        <v>0</v>
      </c>
      <c r="L21" s="46">
        <f>L202</f>
        <v>0</v>
      </c>
      <c r="M21" s="12"/>
      <c r="N21" s="2"/>
      <c r="O21" s="2"/>
      <c r="P21" s="2"/>
      <c r="Q21" s="2"/>
      <c r="S21" s="30">
        <f>S201</f>
        <v>0</v>
      </c>
    </row>
    <row r="22">
      <c r="A22" s="9"/>
      <c r="B22" s="44">
        <v>3</v>
      </c>
      <c r="C22" s="1"/>
      <c r="D22" s="1"/>
      <c r="E22" s="45" t="s">
        <v>908</v>
      </c>
      <c r="F22" s="1"/>
      <c r="G22" s="1"/>
      <c r="H22" s="1"/>
      <c r="I22" s="1"/>
      <c r="J22" s="1"/>
      <c r="K22" s="46">
        <f>H350</f>
        <v>0</v>
      </c>
      <c r="L22" s="46">
        <f>L350</f>
        <v>0</v>
      </c>
      <c r="M22" s="12"/>
      <c r="N22" s="2"/>
      <c r="O22" s="2"/>
      <c r="P22" s="2"/>
      <c r="Q22" s="2"/>
      <c r="S22" s="30">
        <f>S349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909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>
        <v>1</v>
      </c>
      <c r="E28" s="50" t="s">
        <v>910</v>
      </c>
      <c r="F28" s="50" t="s">
        <v>3</v>
      </c>
      <c r="G28" s="51" t="s">
        <v>828</v>
      </c>
      <c r="H28" s="52">
        <v>7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911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18</v>
      </c>
      <c r="D33" s="50">
        <v>2</v>
      </c>
      <c r="E33" s="50" t="s">
        <v>912</v>
      </c>
      <c r="F33" s="50" t="s">
        <v>3</v>
      </c>
      <c r="G33" s="51" t="s">
        <v>828</v>
      </c>
      <c r="H33" s="61">
        <v>22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913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</v>
      </c>
      <c r="C38" s="50" t="s">
        <v>18</v>
      </c>
      <c r="D38" s="50">
        <v>3</v>
      </c>
      <c r="E38" s="50" t="s">
        <v>914</v>
      </c>
      <c r="F38" s="50" t="s">
        <v>3</v>
      </c>
      <c r="G38" s="51" t="s">
        <v>828</v>
      </c>
      <c r="H38" s="61">
        <v>22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913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4</v>
      </c>
      <c r="C43" s="50" t="s">
        <v>18</v>
      </c>
      <c r="D43" s="50">
        <v>4</v>
      </c>
      <c r="E43" s="50" t="s">
        <v>915</v>
      </c>
      <c r="F43" s="50" t="s">
        <v>3</v>
      </c>
      <c r="G43" s="51" t="s">
        <v>828</v>
      </c>
      <c r="H43" s="61">
        <v>52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913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5</v>
      </c>
      <c r="C48" s="50" t="s">
        <v>18</v>
      </c>
      <c r="D48" s="50">
        <v>5</v>
      </c>
      <c r="E48" s="50" t="s">
        <v>916</v>
      </c>
      <c r="F48" s="50" t="s">
        <v>3</v>
      </c>
      <c r="G48" s="51" t="s">
        <v>828</v>
      </c>
      <c r="H48" s="61">
        <v>53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913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3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6</v>
      </c>
      <c r="C53" s="50" t="s">
        <v>18</v>
      </c>
      <c r="D53" s="50">
        <v>6</v>
      </c>
      <c r="E53" s="50" t="s">
        <v>917</v>
      </c>
      <c r="F53" s="50" t="s">
        <v>3</v>
      </c>
      <c r="G53" s="51" t="s">
        <v>828</v>
      </c>
      <c r="H53" s="61">
        <v>53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913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3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7</v>
      </c>
      <c r="C58" s="50" t="s">
        <v>18</v>
      </c>
      <c r="D58" s="50">
        <v>7</v>
      </c>
      <c r="E58" s="50" t="s">
        <v>918</v>
      </c>
      <c r="F58" s="50" t="s">
        <v>3</v>
      </c>
      <c r="G58" s="51" t="s">
        <v>828</v>
      </c>
      <c r="H58" s="61">
        <v>44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913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8</v>
      </c>
      <c r="C63" s="50" t="s">
        <v>18</v>
      </c>
      <c r="D63" s="50">
        <v>8</v>
      </c>
      <c r="E63" s="50" t="s">
        <v>919</v>
      </c>
      <c r="F63" s="50" t="s">
        <v>3</v>
      </c>
      <c r="G63" s="51" t="s">
        <v>828</v>
      </c>
      <c r="H63" s="61">
        <v>44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913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9</v>
      </c>
      <c r="C68" s="50" t="s">
        <v>18</v>
      </c>
      <c r="D68" s="50">
        <v>9</v>
      </c>
      <c r="E68" s="50" t="s">
        <v>920</v>
      </c>
      <c r="F68" s="50" t="s">
        <v>3</v>
      </c>
      <c r="G68" s="51" t="s">
        <v>828</v>
      </c>
      <c r="H68" s="61">
        <v>71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913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3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10</v>
      </c>
      <c r="C73" s="50" t="s">
        <v>18</v>
      </c>
      <c r="D73" s="50">
        <v>10</v>
      </c>
      <c r="E73" s="50" t="s">
        <v>921</v>
      </c>
      <c r="F73" s="50" t="s">
        <v>3</v>
      </c>
      <c r="G73" s="51" t="s">
        <v>828</v>
      </c>
      <c r="H73" s="61">
        <v>35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913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11</v>
      </c>
      <c r="C78" s="50" t="s">
        <v>18</v>
      </c>
      <c r="D78" s="50">
        <v>11</v>
      </c>
      <c r="E78" s="50" t="s">
        <v>922</v>
      </c>
      <c r="F78" s="50" t="s">
        <v>3</v>
      </c>
      <c r="G78" s="51" t="s">
        <v>828</v>
      </c>
      <c r="H78" s="61">
        <v>71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913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12</v>
      </c>
      <c r="C83" s="50" t="s">
        <v>18</v>
      </c>
      <c r="D83" s="50">
        <v>12</v>
      </c>
      <c r="E83" s="50" t="s">
        <v>923</v>
      </c>
      <c r="F83" s="50" t="s">
        <v>3</v>
      </c>
      <c r="G83" s="51" t="s">
        <v>828</v>
      </c>
      <c r="H83" s="61">
        <v>71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913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13</v>
      </c>
      <c r="C88" s="50" t="s">
        <v>18</v>
      </c>
      <c r="D88" s="50">
        <v>13</v>
      </c>
      <c r="E88" s="50" t="s">
        <v>924</v>
      </c>
      <c r="F88" s="50" t="s">
        <v>3</v>
      </c>
      <c r="G88" s="51" t="s">
        <v>828</v>
      </c>
      <c r="H88" s="61">
        <v>53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913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14</v>
      </c>
      <c r="C93" s="50" t="s">
        <v>18</v>
      </c>
      <c r="D93" s="50">
        <v>14</v>
      </c>
      <c r="E93" s="50" t="s">
        <v>925</v>
      </c>
      <c r="F93" s="50" t="s">
        <v>3</v>
      </c>
      <c r="G93" s="51" t="s">
        <v>828</v>
      </c>
      <c r="H93" s="61">
        <v>71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913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15</v>
      </c>
      <c r="C98" s="50" t="s">
        <v>18</v>
      </c>
      <c r="D98" s="50">
        <v>15</v>
      </c>
      <c r="E98" s="50" t="s">
        <v>926</v>
      </c>
      <c r="F98" s="50" t="s">
        <v>3</v>
      </c>
      <c r="G98" s="51" t="s">
        <v>828</v>
      </c>
      <c r="H98" s="61">
        <v>22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913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16</v>
      </c>
      <c r="C103" s="50" t="s">
        <v>18</v>
      </c>
      <c r="D103" s="50">
        <v>16</v>
      </c>
      <c r="E103" s="50" t="s">
        <v>927</v>
      </c>
      <c r="F103" s="50" t="s">
        <v>3</v>
      </c>
      <c r="G103" s="51" t="s">
        <v>828</v>
      </c>
      <c r="H103" s="61">
        <v>22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913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17</v>
      </c>
      <c r="C108" s="50" t="s">
        <v>18</v>
      </c>
      <c r="D108" s="50">
        <v>17</v>
      </c>
      <c r="E108" s="50" t="s">
        <v>928</v>
      </c>
      <c r="F108" s="50" t="s">
        <v>3</v>
      </c>
      <c r="G108" s="51" t="s">
        <v>828</v>
      </c>
      <c r="H108" s="61">
        <v>88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929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18</v>
      </c>
      <c r="C113" s="50" t="s">
        <v>18</v>
      </c>
      <c r="D113" s="50">
        <v>18</v>
      </c>
      <c r="E113" s="50" t="s">
        <v>930</v>
      </c>
      <c r="F113" s="50" t="s">
        <v>3</v>
      </c>
      <c r="G113" s="51" t="s">
        <v>828</v>
      </c>
      <c r="H113" s="61">
        <v>440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931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19</v>
      </c>
      <c r="C118" s="50" t="s">
        <v>18</v>
      </c>
      <c r="D118" s="50">
        <v>19</v>
      </c>
      <c r="E118" s="50" t="s">
        <v>932</v>
      </c>
      <c r="F118" s="50" t="s">
        <v>3</v>
      </c>
      <c r="G118" s="51" t="s">
        <v>828</v>
      </c>
      <c r="H118" s="61">
        <v>440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931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3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/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20</v>
      </c>
      <c r="C123" s="50" t="s">
        <v>18</v>
      </c>
      <c r="D123" s="50">
        <v>20</v>
      </c>
      <c r="E123" s="50" t="s">
        <v>933</v>
      </c>
      <c r="F123" s="50" t="s">
        <v>3</v>
      </c>
      <c r="G123" s="51" t="s">
        <v>828</v>
      </c>
      <c r="H123" s="61">
        <v>528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931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/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21</v>
      </c>
      <c r="C128" s="50" t="s">
        <v>18</v>
      </c>
      <c r="D128" s="50">
        <v>21</v>
      </c>
      <c r="E128" s="50" t="s">
        <v>934</v>
      </c>
      <c r="F128" s="50" t="s">
        <v>3</v>
      </c>
      <c r="G128" s="51" t="s">
        <v>828</v>
      </c>
      <c r="H128" s="61">
        <v>440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935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/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22</v>
      </c>
      <c r="C133" s="50" t="s">
        <v>18</v>
      </c>
      <c r="D133" s="50">
        <v>22</v>
      </c>
      <c r="E133" s="50" t="s">
        <v>936</v>
      </c>
      <c r="F133" s="50" t="s">
        <v>3</v>
      </c>
      <c r="G133" s="51" t="s">
        <v>828</v>
      </c>
      <c r="H133" s="61">
        <v>440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0">
        <f>IF(ISNUMBER(K133)=FALSE,J133,0)</f>
        <v>0</v>
      </c>
    </row>
    <row r="134">
      <c r="A134" s="9"/>
      <c r="B134" s="56" t="s">
        <v>67</v>
      </c>
      <c r="C134" s="1"/>
      <c r="D134" s="1"/>
      <c r="E134" s="57" t="s">
        <v>935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69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71</v>
      </c>
      <c r="C136" s="1"/>
      <c r="D136" s="1"/>
      <c r="E136" s="57" t="s">
        <v>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73</v>
      </c>
      <c r="C137" s="29"/>
      <c r="D137" s="29"/>
      <c r="E137" s="59"/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23</v>
      </c>
      <c r="C138" s="50" t="s">
        <v>18</v>
      </c>
      <c r="D138" s="50">
        <v>23</v>
      </c>
      <c r="E138" s="50" t="s">
        <v>937</v>
      </c>
      <c r="F138" s="50" t="s">
        <v>3</v>
      </c>
      <c r="G138" s="51" t="s">
        <v>938</v>
      </c>
      <c r="H138" s="61">
        <v>1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0">
        <f>IF(ISNUMBER(K138)=FALSE,J138,0)</f>
        <v>0</v>
      </c>
    </row>
    <row r="139">
      <c r="A139" s="9"/>
      <c r="B139" s="56" t="s">
        <v>67</v>
      </c>
      <c r="C139" s="1"/>
      <c r="D139" s="1"/>
      <c r="E139" s="57" t="s">
        <v>939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69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71</v>
      </c>
      <c r="C141" s="1"/>
      <c r="D141" s="1"/>
      <c r="E141" s="57" t="s">
        <v>3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73</v>
      </c>
      <c r="C142" s="29"/>
      <c r="D142" s="29"/>
      <c r="E142" s="59"/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5">
        <v>1</v>
      </c>
      <c r="D143" s="1"/>
      <c r="E143" s="65" t="s">
        <v>906</v>
      </c>
      <c r="F143" s="1"/>
      <c r="G143" s="66" t="s">
        <v>103</v>
      </c>
      <c r="H143" s="67">
        <f>J28+J33+J38+J43+J48+J53+J58+J63+J68+J73+J78+J83+J88+J93+J98+J103+J108+J113+J118+J123+J128+J133+J138</f>
        <v>0</v>
      </c>
      <c r="I143" s="66" t="s">
        <v>104</v>
      </c>
      <c r="J143" s="68">
        <f>(L143-H143)</f>
        <v>0</v>
      </c>
      <c r="K143" s="66" t="s">
        <v>105</v>
      </c>
      <c r="L143" s="69">
        <f>L28+L33+L38+L43+L48+L53+L58+L63+L68+L73+L78+L83+L88+L93+L98+L103+L108+L113+L118+L123+L128+L133+L138</f>
        <v>0</v>
      </c>
      <c r="M143" s="12"/>
      <c r="N143" s="2"/>
      <c r="O143" s="2"/>
      <c r="P143" s="2"/>
      <c r="Q143" s="41">
        <f>0+Q28+Q33+Q38+Q43+Q48+Q53+Q58+Q63+Q68+Q73+Q78+Q83+Q88+Q93+Q98+Q103+Q108+Q113+Q118+Q123+Q128+Q133+Q138</f>
        <v>0</v>
      </c>
      <c r="R143" s="30">
        <f>0+R28+R33+R38+R43+R48+R53+R58+R63+R68+R73+R78+R83+R88+R93+R98+R103+R108+R113+R118+R123+R128+R133+R138</f>
        <v>0</v>
      </c>
      <c r="S143" s="70">
        <f>Q143*(1+J143)+R143</f>
        <v>0</v>
      </c>
    </row>
    <row r="144" thickTop="1" thickBot="1" ht="25" customHeight="1">
      <c r="A144" s="9"/>
      <c r="B144" s="71"/>
      <c r="C144" s="71"/>
      <c r="D144" s="71"/>
      <c r="E144" s="71"/>
      <c r="F144" s="71"/>
      <c r="G144" s="72" t="s">
        <v>106</v>
      </c>
      <c r="H144" s="73">
        <f>J28+J33+J38+J43+J48+J53+J58+J63+J68+J73+J78+J83+J88+J93+J98+J103+J108+J113+J118+J123+J128+J133+J138</f>
        <v>0</v>
      </c>
      <c r="I144" s="72" t="s">
        <v>107</v>
      </c>
      <c r="J144" s="74">
        <f>0+J143</f>
        <v>0</v>
      </c>
      <c r="K144" s="72" t="s">
        <v>108</v>
      </c>
      <c r="L144" s="75">
        <f>L28+L33+L38+L43+L48+L53+L58+L63+L68+L73+L78+L83+L88+L93+L98+L103+L108+L113+L118+L123+L128+L133+L138</f>
        <v>0</v>
      </c>
      <c r="M144" s="12"/>
      <c r="N144" s="2"/>
      <c r="O144" s="2"/>
      <c r="P144" s="2"/>
      <c r="Q144" s="2"/>
    </row>
    <row r="145" ht="40" customHeight="1">
      <c r="A145" s="9"/>
      <c r="B145" s="80" t="s">
        <v>940</v>
      </c>
      <c r="C145" s="1"/>
      <c r="D145" s="1"/>
      <c r="E145" s="1"/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49">
        <v>24</v>
      </c>
      <c r="C146" s="50" t="s">
        <v>26</v>
      </c>
      <c r="D146" s="50">
        <v>1</v>
      </c>
      <c r="E146" s="50" t="s">
        <v>941</v>
      </c>
      <c r="F146" s="50" t="s">
        <v>3</v>
      </c>
      <c r="G146" s="51" t="s">
        <v>136</v>
      </c>
      <c r="H146" s="52">
        <v>30.100000000000001</v>
      </c>
      <c r="I146" s="24">
        <f>ROUND(0,2)</f>
        <v>0</v>
      </c>
      <c r="J146" s="53">
        <f>ROUND(I146*H146,2)</f>
        <v>0</v>
      </c>
      <c r="K146" s="54">
        <v>0.20999999999999999</v>
      </c>
      <c r="L146" s="55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0">
        <f>IF(ISNUMBER(K146)=FALSE,J146,0)</f>
        <v>0</v>
      </c>
    </row>
    <row r="147">
      <c r="A147" s="9"/>
      <c r="B147" s="56" t="s">
        <v>67</v>
      </c>
      <c r="C147" s="1"/>
      <c r="D147" s="1"/>
      <c r="E147" s="57" t="s">
        <v>942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69</v>
      </c>
      <c r="C148" s="1"/>
      <c r="D148" s="1"/>
      <c r="E148" s="57" t="s">
        <v>943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>
      <c r="A149" s="9"/>
      <c r="B149" s="56" t="s">
        <v>71</v>
      </c>
      <c r="C149" s="1"/>
      <c r="D149" s="1"/>
      <c r="E149" s="57" t="s">
        <v>3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73</v>
      </c>
      <c r="C150" s="29"/>
      <c r="D150" s="29"/>
      <c r="E150" s="59"/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25</v>
      </c>
      <c r="C151" s="50" t="s">
        <v>26</v>
      </c>
      <c r="D151" s="50">
        <v>2</v>
      </c>
      <c r="E151" s="50" t="s">
        <v>944</v>
      </c>
      <c r="F151" s="50" t="s">
        <v>3</v>
      </c>
      <c r="G151" s="51" t="s">
        <v>945</v>
      </c>
      <c r="H151" s="61">
        <v>0.106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0">
        <f>IF(ISNUMBER(K151)=FALSE,J151,0)</f>
        <v>0</v>
      </c>
    </row>
    <row r="152">
      <c r="A152" s="9"/>
      <c r="B152" s="56" t="s">
        <v>67</v>
      </c>
      <c r="C152" s="1"/>
      <c r="D152" s="1"/>
      <c r="E152" s="57" t="s">
        <v>946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69</v>
      </c>
      <c r="C153" s="1"/>
      <c r="D153" s="1"/>
      <c r="E153" s="57" t="s">
        <v>947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56" t="s">
        <v>71</v>
      </c>
      <c r="C154" s="1"/>
      <c r="D154" s="1"/>
      <c r="E154" s="57" t="s">
        <v>3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73</v>
      </c>
      <c r="C155" s="29"/>
      <c r="D155" s="29"/>
      <c r="E155" s="59"/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26</v>
      </c>
      <c r="C156" s="50" t="s">
        <v>26</v>
      </c>
      <c r="D156" s="50">
        <v>3</v>
      </c>
      <c r="E156" s="50" t="s">
        <v>948</v>
      </c>
      <c r="F156" s="50" t="s">
        <v>3</v>
      </c>
      <c r="G156" s="51" t="s">
        <v>136</v>
      </c>
      <c r="H156" s="61">
        <v>0.035000000000000003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0">
        <f>IF(ISNUMBER(K156)=FALSE,J156,0)</f>
        <v>0</v>
      </c>
    </row>
    <row r="157">
      <c r="A157" s="9"/>
      <c r="B157" s="56" t="s">
        <v>67</v>
      </c>
      <c r="C157" s="1"/>
      <c r="D157" s="1"/>
      <c r="E157" s="57" t="s">
        <v>949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69</v>
      </c>
      <c r="C158" s="1"/>
      <c r="D158" s="1"/>
      <c r="E158" s="57" t="s">
        <v>950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>
      <c r="A159" s="9"/>
      <c r="B159" s="56" t="s">
        <v>71</v>
      </c>
      <c r="C159" s="1"/>
      <c r="D159" s="1"/>
      <c r="E159" s="57" t="s">
        <v>3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 thickBot="1">
      <c r="A160" s="9"/>
      <c r="B160" s="58" t="s">
        <v>73</v>
      </c>
      <c r="C160" s="29"/>
      <c r="D160" s="29"/>
      <c r="E160" s="59"/>
      <c r="F160" s="29"/>
      <c r="G160" s="29"/>
      <c r="H160" s="60"/>
      <c r="I160" s="29"/>
      <c r="J160" s="60"/>
      <c r="K160" s="29"/>
      <c r="L160" s="29"/>
      <c r="M160" s="12"/>
      <c r="N160" s="2"/>
      <c r="O160" s="2"/>
      <c r="P160" s="2"/>
      <c r="Q160" s="2"/>
    </row>
    <row r="161" thickTop="1">
      <c r="A161" s="9"/>
      <c r="B161" s="49">
        <v>27</v>
      </c>
      <c r="C161" s="50" t="s">
        <v>26</v>
      </c>
      <c r="D161" s="50">
        <v>4</v>
      </c>
      <c r="E161" s="50" t="s">
        <v>951</v>
      </c>
      <c r="F161" s="50" t="s">
        <v>3</v>
      </c>
      <c r="G161" s="51" t="s">
        <v>709</v>
      </c>
      <c r="H161" s="61">
        <v>0.90000000000000002</v>
      </c>
      <c r="I161" s="35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1">
        <f>IF(ISNUMBER(K161),IF(H161&gt;0,IF(I161&gt;0,J161,0),0),0)</f>
        <v>0</v>
      </c>
      <c r="R161" s="30">
        <f>IF(ISNUMBER(K161)=FALSE,J161,0)</f>
        <v>0</v>
      </c>
    </row>
    <row r="162">
      <c r="A162" s="9"/>
      <c r="B162" s="56" t="s">
        <v>67</v>
      </c>
      <c r="C162" s="1"/>
      <c r="D162" s="1"/>
      <c r="E162" s="57" t="s">
        <v>952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69</v>
      </c>
      <c r="C163" s="1"/>
      <c r="D163" s="1"/>
      <c r="E163" s="57" t="s">
        <v>953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71</v>
      </c>
      <c r="C164" s="1"/>
      <c r="D164" s="1"/>
      <c r="E164" s="57" t="s">
        <v>3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73</v>
      </c>
      <c r="C165" s="29"/>
      <c r="D165" s="29"/>
      <c r="E165" s="59"/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28</v>
      </c>
      <c r="C166" s="50" t="s">
        <v>26</v>
      </c>
      <c r="D166" s="50">
        <v>5</v>
      </c>
      <c r="E166" s="50" t="s">
        <v>954</v>
      </c>
      <c r="F166" s="50" t="s">
        <v>3</v>
      </c>
      <c r="G166" s="51" t="s">
        <v>136</v>
      </c>
      <c r="H166" s="61">
        <v>1.8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0">
        <f>IF(ISNUMBER(K166)=FALSE,J166,0)</f>
        <v>0</v>
      </c>
    </row>
    <row r="167">
      <c r="A167" s="9"/>
      <c r="B167" s="56" t="s">
        <v>67</v>
      </c>
      <c r="C167" s="1"/>
      <c r="D167" s="1"/>
      <c r="E167" s="57" t="s">
        <v>955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69</v>
      </c>
      <c r="C168" s="1"/>
      <c r="D168" s="1"/>
      <c r="E168" s="57" t="s">
        <v>956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71</v>
      </c>
      <c r="C169" s="1"/>
      <c r="D169" s="1"/>
      <c r="E169" s="57" t="s">
        <v>3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 thickBot="1">
      <c r="A170" s="9"/>
      <c r="B170" s="58" t="s">
        <v>73</v>
      </c>
      <c r="C170" s="29"/>
      <c r="D170" s="29"/>
      <c r="E170" s="59"/>
      <c r="F170" s="29"/>
      <c r="G170" s="29"/>
      <c r="H170" s="60"/>
      <c r="I170" s="29"/>
      <c r="J170" s="60"/>
      <c r="K170" s="29"/>
      <c r="L170" s="29"/>
      <c r="M170" s="12"/>
      <c r="N170" s="2"/>
      <c r="O170" s="2"/>
      <c r="P170" s="2"/>
      <c r="Q170" s="2"/>
    </row>
    <row r="171" thickTop="1">
      <c r="A171" s="9"/>
      <c r="B171" s="49">
        <v>29</v>
      </c>
      <c r="C171" s="50" t="s">
        <v>26</v>
      </c>
      <c r="D171" s="50">
        <v>6</v>
      </c>
      <c r="E171" s="50" t="s">
        <v>957</v>
      </c>
      <c r="F171" s="50" t="s">
        <v>3</v>
      </c>
      <c r="G171" s="51" t="s">
        <v>945</v>
      </c>
      <c r="H171" s="61">
        <v>1440</v>
      </c>
      <c r="I171" s="35">
        <f>ROUND(0,2)</f>
        <v>0</v>
      </c>
      <c r="J171" s="62">
        <f>ROUND(I171*H171,2)</f>
        <v>0</v>
      </c>
      <c r="K171" s="63">
        <v>0.20999999999999999</v>
      </c>
      <c r="L171" s="64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0">
        <f>IF(ISNUMBER(K171)=FALSE,J171,0)</f>
        <v>0</v>
      </c>
    </row>
    <row r="172">
      <c r="A172" s="9"/>
      <c r="B172" s="56" t="s">
        <v>67</v>
      </c>
      <c r="C172" s="1"/>
      <c r="D172" s="1"/>
      <c r="E172" s="57" t="s">
        <v>958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69</v>
      </c>
      <c r="C173" s="1"/>
      <c r="D173" s="1"/>
      <c r="E173" s="57" t="s">
        <v>959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>
      <c r="A174" s="9"/>
      <c r="B174" s="56" t="s">
        <v>71</v>
      </c>
      <c r="C174" s="1"/>
      <c r="D174" s="1"/>
      <c r="E174" s="57" t="s">
        <v>3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 thickBot="1">
      <c r="A175" s="9"/>
      <c r="B175" s="58" t="s">
        <v>73</v>
      </c>
      <c r="C175" s="29"/>
      <c r="D175" s="29"/>
      <c r="E175" s="59"/>
      <c r="F175" s="29"/>
      <c r="G175" s="29"/>
      <c r="H175" s="60"/>
      <c r="I175" s="29"/>
      <c r="J175" s="60"/>
      <c r="K175" s="29"/>
      <c r="L175" s="29"/>
      <c r="M175" s="12"/>
      <c r="N175" s="2"/>
      <c r="O175" s="2"/>
      <c r="P175" s="2"/>
      <c r="Q175" s="2"/>
    </row>
    <row r="176" thickTop="1">
      <c r="A176" s="9"/>
      <c r="B176" s="49">
        <v>30</v>
      </c>
      <c r="C176" s="50" t="s">
        <v>26</v>
      </c>
      <c r="D176" s="50">
        <v>7</v>
      </c>
      <c r="E176" s="50" t="s">
        <v>960</v>
      </c>
      <c r="F176" s="50" t="s">
        <v>3</v>
      </c>
      <c r="G176" s="51" t="s">
        <v>945</v>
      </c>
      <c r="H176" s="61">
        <v>3600</v>
      </c>
      <c r="I176" s="35">
        <f>ROUND(0,2)</f>
        <v>0</v>
      </c>
      <c r="J176" s="62">
        <f>ROUND(I176*H176,2)</f>
        <v>0</v>
      </c>
      <c r="K176" s="63">
        <v>0.20999999999999999</v>
      </c>
      <c r="L176" s="64">
        <f>IF(ISNUMBER(K176),ROUND(J176*(K176+1),2),0)</f>
        <v>0</v>
      </c>
      <c r="M176" s="12"/>
      <c r="N176" s="2"/>
      <c r="O176" s="2"/>
      <c r="P176" s="2"/>
      <c r="Q176" s="41">
        <f>IF(ISNUMBER(K176),IF(H176&gt;0,IF(I176&gt;0,J176,0),0),0)</f>
        <v>0</v>
      </c>
      <c r="R176" s="30">
        <f>IF(ISNUMBER(K176)=FALSE,J176,0)</f>
        <v>0</v>
      </c>
    </row>
    <row r="177">
      <c r="A177" s="9"/>
      <c r="B177" s="56" t="s">
        <v>67</v>
      </c>
      <c r="C177" s="1"/>
      <c r="D177" s="1"/>
      <c r="E177" s="57" t="s">
        <v>961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69</v>
      </c>
      <c r="C178" s="1"/>
      <c r="D178" s="1"/>
      <c r="E178" s="57" t="s">
        <v>962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71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 thickBot="1">
      <c r="A180" s="9"/>
      <c r="B180" s="58" t="s">
        <v>73</v>
      </c>
      <c r="C180" s="29"/>
      <c r="D180" s="29"/>
      <c r="E180" s="59"/>
      <c r="F180" s="29"/>
      <c r="G180" s="29"/>
      <c r="H180" s="60"/>
      <c r="I180" s="29"/>
      <c r="J180" s="60"/>
      <c r="K180" s="29"/>
      <c r="L180" s="29"/>
      <c r="M180" s="12"/>
      <c r="N180" s="2"/>
      <c r="O180" s="2"/>
      <c r="P180" s="2"/>
      <c r="Q180" s="2"/>
    </row>
    <row r="181" thickTop="1">
      <c r="A181" s="9"/>
      <c r="B181" s="49">
        <v>31</v>
      </c>
      <c r="C181" s="50" t="s">
        <v>26</v>
      </c>
      <c r="D181" s="50">
        <v>8</v>
      </c>
      <c r="E181" s="50" t="s">
        <v>963</v>
      </c>
      <c r="F181" s="50" t="s">
        <v>3</v>
      </c>
      <c r="G181" s="51" t="s">
        <v>136</v>
      </c>
      <c r="H181" s="61">
        <v>10.56</v>
      </c>
      <c r="I181" s="35">
        <f>ROUND(0,2)</f>
        <v>0</v>
      </c>
      <c r="J181" s="62">
        <f>ROUND(I181*H181,2)</f>
        <v>0</v>
      </c>
      <c r="K181" s="63">
        <v>0.20999999999999999</v>
      </c>
      <c r="L181" s="64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0">
        <f>IF(ISNUMBER(K181)=FALSE,J181,0)</f>
        <v>0</v>
      </c>
    </row>
    <row r="182">
      <c r="A182" s="9"/>
      <c r="B182" s="56" t="s">
        <v>67</v>
      </c>
      <c r="C182" s="1"/>
      <c r="D182" s="1"/>
      <c r="E182" s="57" t="s">
        <v>964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69</v>
      </c>
      <c r="C183" s="1"/>
      <c r="D183" s="1"/>
      <c r="E183" s="57" t="s">
        <v>965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>
      <c r="A184" s="9"/>
      <c r="B184" s="56" t="s">
        <v>71</v>
      </c>
      <c r="C184" s="1"/>
      <c r="D184" s="1"/>
      <c r="E184" s="57" t="s">
        <v>3</v>
      </c>
      <c r="F184" s="1"/>
      <c r="G184" s="1"/>
      <c r="H184" s="48"/>
      <c r="I184" s="1"/>
      <c r="J184" s="48"/>
      <c r="K184" s="1"/>
      <c r="L184" s="1"/>
      <c r="M184" s="12"/>
      <c r="N184" s="2"/>
      <c r="O184" s="2"/>
      <c r="P184" s="2"/>
      <c r="Q184" s="2"/>
    </row>
    <row r="185" thickBot="1">
      <c r="A185" s="9"/>
      <c r="B185" s="58" t="s">
        <v>73</v>
      </c>
      <c r="C185" s="29"/>
      <c r="D185" s="29"/>
      <c r="E185" s="59"/>
      <c r="F185" s="29"/>
      <c r="G185" s="29"/>
      <c r="H185" s="60"/>
      <c r="I185" s="29"/>
      <c r="J185" s="60"/>
      <c r="K185" s="29"/>
      <c r="L185" s="29"/>
      <c r="M185" s="12"/>
      <c r="N185" s="2"/>
      <c r="O185" s="2"/>
      <c r="P185" s="2"/>
      <c r="Q185" s="2"/>
    </row>
    <row r="186" thickTop="1">
      <c r="A186" s="9"/>
      <c r="B186" s="49">
        <v>32</v>
      </c>
      <c r="C186" s="50" t="s">
        <v>26</v>
      </c>
      <c r="D186" s="50">
        <v>9</v>
      </c>
      <c r="E186" s="50" t="s">
        <v>954</v>
      </c>
      <c r="F186" s="50" t="s">
        <v>3</v>
      </c>
      <c r="G186" s="51" t="s">
        <v>136</v>
      </c>
      <c r="H186" s="61">
        <v>8.8000000000000007</v>
      </c>
      <c r="I186" s="35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966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967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/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33</v>
      </c>
      <c r="C191" s="50" t="s">
        <v>26</v>
      </c>
      <c r="D191" s="50">
        <v>10</v>
      </c>
      <c r="E191" s="50" t="s">
        <v>968</v>
      </c>
      <c r="F191" s="50" t="s">
        <v>3</v>
      </c>
      <c r="G191" s="51" t="s">
        <v>945</v>
      </c>
      <c r="H191" s="61">
        <v>7040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969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970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/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34</v>
      </c>
      <c r="C196" s="50" t="s">
        <v>26</v>
      </c>
      <c r="D196" s="50">
        <v>11</v>
      </c>
      <c r="E196" s="50" t="s">
        <v>971</v>
      </c>
      <c r="F196" s="50" t="s">
        <v>3</v>
      </c>
      <c r="G196" s="51" t="s">
        <v>945</v>
      </c>
      <c r="H196" s="61">
        <v>17600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972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973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/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 thickBot="1" ht="25" customHeight="1">
      <c r="A201" s="9"/>
      <c r="B201" s="1"/>
      <c r="C201" s="65">
        <v>2</v>
      </c>
      <c r="D201" s="1"/>
      <c r="E201" s="65" t="s">
        <v>907</v>
      </c>
      <c r="F201" s="1"/>
      <c r="G201" s="66" t="s">
        <v>103</v>
      </c>
      <c r="H201" s="67">
        <f>J146+J151+J156+J161+J166+J171+J176+J181+J186+J191+J196</f>
        <v>0</v>
      </c>
      <c r="I201" s="66" t="s">
        <v>104</v>
      </c>
      <c r="J201" s="68">
        <f>(L201-H201)</f>
        <v>0</v>
      </c>
      <c r="K201" s="66" t="s">
        <v>105</v>
      </c>
      <c r="L201" s="69">
        <f>L146+L151+L156+L161+L166+L171+L176+L181+L186+L191+L196</f>
        <v>0</v>
      </c>
      <c r="M201" s="12"/>
      <c r="N201" s="2"/>
      <c r="O201" s="2"/>
      <c r="P201" s="2"/>
      <c r="Q201" s="41">
        <f>0+Q146+Q151+Q156+Q161+Q166+Q171+Q176+Q181+Q186+Q191+Q196</f>
        <v>0</v>
      </c>
      <c r="R201" s="30">
        <f>0+R146+R151+R156+R161+R166+R171+R176+R181+R186+R191+R196</f>
        <v>0</v>
      </c>
      <c r="S201" s="70">
        <f>Q201*(1+J201)+R201</f>
        <v>0</v>
      </c>
    </row>
    <row r="202" thickTop="1" thickBot="1" ht="25" customHeight="1">
      <c r="A202" s="9"/>
      <c r="B202" s="71"/>
      <c r="C202" s="71"/>
      <c r="D202" s="71"/>
      <c r="E202" s="71"/>
      <c r="F202" s="71"/>
      <c r="G202" s="72" t="s">
        <v>106</v>
      </c>
      <c r="H202" s="73">
        <f>J146+J151+J156+J161+J166+J171+J176+J181+J186+J191+J196</f>
        <v>0</v>
      </c>
      <c r="I202" s="72" t="s">
        <v>107</v>
      </c>
      <c r="J202" s="74">
        <f>0+J201</f>
        <v>0</v>
      </c>
      <c r="K202" s="72" t="s">
        <v>108</v>
      </c>
      <c r="L202" s="75">
        <f>L146+L151+L156+L161+L166+L171+L176+L181+L186+L191+L196</f>
        <v>0</v>
      </c>
      <c r="M202" s="12"/>
      <c r="N202" s="2"/>
      <c r="O202" s="2"/>
      <c r="P202" s="2"/>
      <c r="Q202" s="2"/>
    </row>
    <row r="203" ht="40" customHeight="1">
      <c r="A203" s="9"/>
      <c r="B203" s="80" t="s">
        <v>974</v>
      </c>
      <c r="C203" s="1"/>
      <c r="D203" s="1"/>
      <c r="E203" s="1"/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49">
        <v>35</v>
      </c>
      <c r="C204" s="50" t="s">
        <v>975</v>
      </c>
      <c r="D204" s="50"/>
      <c r="E204" s="50" t="s">
        <v>976</v>
      </c>
      <c r="F204" s="50" t="s">
        <v>3</v>
      </c>
      <c r="G204" s="51" t="s">
        <v>190</v>
      </c>
      <c r="H204" s="52">
        <v>18</v>
      </c>
      <c r="I204" s="24">
        <f>ROUND(0,2)</f>
        <v>0</v>
      </c>
      <c r="J204" s="53">
        <f>ROUND(I204*H204,2)</f>
        <v>0</v>
      </c>
      <c r="K204" s="54">
        <v>0.20999999999999999</v>
      </c>
      <c r="L204" s="55">
        <f>IF(ISNUMBER(K204),ROUND(J204*(K204+1),2),0)</f>
        <v>0</v>
      </c>
      <c r="M204" s="12"/>
      <c r="N204" s="2"/>
      <c r="O204" s="2"/>
      <c r="P204" s="2"/>
      <c r="Q204" s="41">
        <f>IF(ISNUMBER(K204),IF(H204&gt;0,IF(I204&gt;0,J204,0),0),0)</f>
        <v>0</v>
      </c>
      <c r="R204" s="30">
        <f>IF(ISNUMBER(K204)=FALSE,J204,0)</f>
        <v>0</v>
      </c>
    </row>
    <row r="205">
      <c r="A205" s="9"/>
      <c r="B205" s="56" t="s">
        <v>67</v>
      </c>
      <c r="C205" s="1"/>
      <c r="D205" s="1"/>
      <c r="E205" s="57" t="s">
        <v>977</v>
      </c>
      <c r="F205" s="1"/>
      <c r="G205" s="1"/>
      <c r="H205" s="48"/>
      <c r="I205" s="1"/>
      <c r="J205" s="48"/>
      <c r="K205" s="1"/>
      <c r="L205" s="1"/>
      <c r="M205" s="12"/>
      <c r="N205" s="2"/>
      <c r="O205" s="2"/>
      <c r="P205" s="2"/>
      <c r="Q205" s="2"/>
    </row>
    <row r="206">
      <c r="A206" s="9"/>
      <c r="B206" s="56" t="s">
        <v>69</v>
      </c>
      <c r="C206" s="1"/>
      <c r="D206" s="1"/>
      <c r="E206" s="57" t="s">
        <v>3</v>
      </c>
      <c r="F206" s="1"/>
      <c r="G206" s="1"/>
      <c r="H206" s="48"/>
      <c r="I206" s="1"/>
      <c r="J206" s="48"/>
      <c r="K206" s="1"/>
      <c r="L206" s="1"/>
      <c r="M206" s="12"/>
      <c r="N206" s="2"/>
      <c r="O206" s="2"/>
      <c r="P206" s="2"/>
      <c r="Q206" s="2"/>
    </row>
    <row r="207">
      <c r="A207" s="9"/>
      <c r="B207" s="56" t="s">
        <v>71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 thickBot="1">
      <c r="A208" s="9"/>
      <c r="B208" s="58" t="s">
        <v>73</v>
      </c>
      <c r="C208" s="29"/>
      <c r="D208" s="29"/>
      <c r="E208" s="59"/>
      <c r="F208" s="29"/>
      <c r="G208" s="29"/>
      <c r="H208" s="60"/>
      <c r="I208" s="29"/>
      <c r="J208" s="60"/>
      <c r="K208" s="29"/>
      <c r="L208" s="29"/>
      <c r="M208" s="12"/>
      <c r="N208" s="2"/>
      <c r="O208" s="2"/>
      <c r="P208" s="2"/>
      <c r="Q208" s="2"/>
    </row>
    <row r="209" thickTop="1">
      <c r="A209" s="9"/>
      <c r="B209" s="49">
        <v>36</v>
      </c>
      <c r="C209" s="50" t="s">
        <v>978</v>
      </c>
      <c r="D209" s="50"/>
      <c r="E209" s="50" t="s">
        <v>979</v>
      </c>
      <c r="F209" s="50" t="s">
        <v>3</v>
      </c>
      <c r="G209" s="51" t="s">
        <v>190</v>
      </c>
      <c r="H209" s="61">
        <v>88</v>
      </c>
      <c r="I209" s="35">
        <f>ROUND(0,2)</f>
        <v>0</v>
      </c>
      <c r="J209" s="62">
        <f>ROUND(I209*H209,2)</f>
        <v>0</v>
      </c>
      <c r="K209" s="63">
        <v>0.20999999999999999</v>
      </c>
      <c r="L209" s="64">
        <f>IF(ISNUMBER(K209),ROUND(J209*(K209+1),2),0)</f>
        <v>0</v>
      </c>
      <c r="M209" s="12"/>
      <c r="N209" s="2"/>
      <c r="O209" s="2"/>
      <c r="P209" s="2"/>
      <c r="Q209" s="41">
        <f>IF(ISNUMBER(K209),IF(H209&gt;0,IF(I209&gt;0,J209,0),0),0)</f>
        <v>0</v>
      </c>
      <c r="R209" s="30">
        <f>IF(ISNUMBER(K209)=FALSE,J209,0)</f>
        <v>0</v>
      </c>
    </row>
    <row r="210">
      <c r="A210" s="9"/>
      <c r="B210" s="56" t="s">
        <v>67</v>
      </c>
      <c r="C210" s="1"/>
      <c r="D210" s="1"/>
      <c r="E210" s="57" t="s">
        <v>980</v>
      </c>
      <c r="F210" s="1"/>
      <c r="G210" s="1"/>
      <c r="H210" s="48"/>
      <c r="I210" s="1"/>
      <c r="J210" s="48"/>
      <c r="K210" s="1"/>
      <c r="L210" s="1"/>
      <c r="M210" s="12"/>
      <c r="N210" s="2"/>
      <c r="O210" s="2"/>
      <c r="P210" s="2"/>
      <c r="Q210" s="2"/>
    </row>
    <row r="211">
      <c r="A211" s="9"/>
      <c r="B211" s="56" t="s">
        <v>69</v>
      </c>
      <c r="C211" s="1"/>
      <c r="D211" s="1"/>
      <c r="E211" s="57" t="s">
        <v>3</v>
      </c>
      <c r="F211" s="1"/>
      <c r="G211" s="1"/>
      <c r="H211" s="48"/>
      <c r="I211" s="1"/>
      <c r="J211" s="48"/>
      <c r="K211" s="1"/>
      <c r="L211" s="1"/>
      <c r="M211" s="12"/>
      <c r="N211" s="2"/>
      <c r="O211" s="2"/>
      <c r="P211" s="2"/>
      <c r="Q211" s="2"/>
    </row>
    <row r="212">
      <c r="A212" s="9"/>
      <c r="B212" s="56" t="s">
        <v>71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 thickBot="1">
      <c r="A213" s="9"/>
      <c r="B213" s="58" t="s">
        <v>73</v>
      </c>
      <c r="C213" s="29"/>
      <c r="D213" s="29"/>
      <c r="E213" s="59"/>
      <c r="F213" s="29"/>
      <c r="G213" s="29"/>
      <c r="H213" s="60"/>
      <c r="I213" s="29"/>
      <c r="J213" s="60"/>
      <c r="K213" s="29"/>
      <c r="L213" s="29"/>
      <c r="M213" s="12"/>
      <c r="N213" s="2"/>
      <c r="O213" s="2"/>
      <c r="P213" s="2"/>
      <c r="Q213" s="2"/>
    </row>
    <row r="214" thickTop="1">
      <c r="A214" s="9"/>
      <c r="B214" s="49">
        <v>37</v>
      </c>
      <c r="C214" s="50" t="s">
        <v>981</v>
      </c>
      <c r="D214" s="50">
        <v>1</v>
      </c>
      <c r="E214" s="50" t="s">
        <v>982</v>
      </c>
      <c r="F214" s="50" t="s">
        <v>3</v>
      </c>
      <c r="G214" s="51" t="s">
        <v>190</v>
      </c>
      <c r="H214" s="61">
        <v>106</v>
      </c>
      <c r="I214" s="35">
        <f>ROUND(0,2)</f>
        <v>0</v>
      </c>
      <c r="J214" s="62">
        <f>ROUND(I214*H214,2)</f>
        <v>0</v>
      </c>
      <c r="K214" s="63">
        <v>0.20999999999999999</v>
      </c>
      <c r="L214" s="64">
        <f>IF(ISNUMBER(K214),ROUND(J214*(K214+1),2),0)</f>
        <v>0</v>
      </c>
      <c r="M214" s="12"/>
      <c r="N214" s="2"/>
      <c r="O214" s="2"/>
      <c r="P214" s="2"/>
      <c r="Q214" s="41">
        <f>IF(ISNUMBER(K214),IF(H214&gt;0,IF(I214&gt;0,J214,0),0),0)</f>
        <v>0</v>
      </c>
      <c r="R214" s="30">
        <f>IF(ISNUMBER(K214)=FALSE,J214,0)</f>
        <v>0</v>
      </c>
    </row>
    <row r="215">
      <c r="A215" s="9"/>
      <c r="B215" s="56" t="s">
        <v>67</v>
      </c>
      <c r="C215" s="1"/>
      <c r="D215" s="1"/>
      <c r="E215" s="57" t="s">
        <v>983</v>
      </c>
      <c r="F215" s="1"/>
      <c r="G215" s="1"/>
      <c r="H215" s="48"/>
      <c r="I215" s="1"/>
      <c r="J215" s="48"/>
      <c r="K215" s="1"/>
      <c r="L215" s="1"/>
      <c r="M215" s="12"/>
      <c r="N215" s="2"/>
      <c r="O215" s="2"/>
      <c r="P215" s="2"/>
      <c r="Q215" s="2"/>
    </row>
    <row r="216">
      <c r="A216" s="9"/>
      <c r="B216" s="56" t="s">
        <v>69</v>
      </c>
      <c r="C216" s="1"/>
      <c r="D216" s="1"/>
      <c r="E216" s="57" t="s">
        <v>3</v>
      </c>
      <c r="F216" s="1"/>
      <c r="G216" s="1"/>
      <c r="H216" s="48"/>
      <c r="I216" s="1"/>
      <c r="J216" s="48"/>
      <c r="K216" s="1"/>
      <c r="L216" s="1"/>
      <c r="M216" s="12"/>
      <c r="N216" s="2"/>
      <c r="O216" s="2"/>
      <c r="P216" s="2"/>
      <c r="Q216" s="2"/>
    </row>
    <row r="217">
      <c r="A217" s="9"/>
      <c r="B217" s="56" t="s">
        <v>71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 thickBot="1">
      <c r="A218" s="9"/>
      <c r="B218" s="58" t="s">
        <v>73</v>
      </c>
      <c r="C218" s="29"/>
      <c r="D218" s="29"/>
      <c r="E218" s="59"/>
      <c r="F218" s="29"/>
      <c r="G218" s="29"/>
      <c r="H218" s="60"/>
      <c r="I218" s="29"/>
      <c r="J218" s="60"/>
      <c r="K218" s="29"/>
      <c r="L218" s="29"/>
      <c r="M218" s="12"/>
      <c r="N218" s="2"/>
      <c r="O218" s="2"/>
      <c r="P218" s="2"/>
      <c r="Q218" s="2"/>
    </row>
    <row r="219" thickTop="1">
      <c r="A219" s="9"/>
      <c r="B219" s="49">
        <v>38</v>
      </c>
      <c r="C219" s="50" t="s">
        <v>981</v>
      </c>
      <c r="D219" s="50">
        <v>2</v>
      </c>
      <c r="E219" s="50" t="s">
        <v>982</v>
      </c>
      <c r="F219" s="50" t="s">
        <v>3</v>
      </c>
      <c r="G219" s="51" t="s">
        <v>190</v>
      </c>
      <c r="H219" s="61">
        <v>88</v>
      </c>
      <c r="I219" s="35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1">
        <f>IF(ISNUMBER(K219),IF(H219&gt;0,IF(I219&gt;0,J219,0),0),0)</f>
        <v>0</v>
      </c>
      <c r="R219" s="30">
        <f>IF(ISNUMBER(K219)=FALSE,J219,0)</f>
        <v>0</v>
      </c>
    </row>
    <row r="220">
      <c r="A220" s="9"/>
      <c r="B220" s="56" t="s">
        <v>67</v>
      </c>
      <c r="C220" s="1"/>
      <c r="D220" s="1"/>
      <c r="E220" s="57" t="s">
        <v>980</v>
      </c>
      <c r="F220" s="1"/>
      <c r="G220" s="1"/>
      <c r="H220" s="48"/>
      <c r="I220" s="1"/>
      <c r="J220" s="48"/>
      <c r="K220" s="1"/>
      <c r="L220" s="1"/>
      <c r="M220" s="12"/>
      <c r="N220" s="2"/>
      <c r="O220" s="2"/>
      <c r="P220" s="2"/>
      <c r="Q220" s="2"/>
    </row>
    <row r="221">
      <c r="A221" s="9"/>
      <c r="B221" s="56" t="s">
        <v>69</v>
      </c>
      <c r="C221" s="1"/>
      <c r="D221" s="1"/>
      <c r="E221" s="57" t="s">
        <v>3</v>
      </c>
      <c r="F221" s="1"/>
      <c r="G221" s="1"/>
      <c r="H221" s="48"/>
      <c r="I221" s="1"/>
      <c r="J221" s="48"/>
      <c r="K221" s="1"/>
      <c r="L221" s="1"/>
      <c r="M221" s="12"/>
      <c r="N221" s="2"/>
      <c r="O221" s="2"/>
      <c r="P221" s="2"/>
      <c r="Q221" s="2"/>
    </row>
    <row r="222">
      <c r="A222" s="9"/>
      <c r="B222" s="56" t="s">
        <v>71</v>
      </c>
      <c r="C222" s="1"/>
      <c r="D222" s="1"/>
      <c r="E222" s="57" t="s">
        <v>3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 thickBot="1">
      <c r="A223" s="9"/>
      <c r="B223" s="58" t="s">
        <v>73</v>
      </c>
      <c r="C223" s="29"/>
      <c r="D223" s="29"/>
      <c r="E223" s="59"/>
      <c r="F223" s="29"/>
      <c r="G223" s="29"/>
      <c r="H223" s="60"/>
      <c r="I223" s="29"/>
      <c r="J223" s="60"/>
      <c r="K223" s="29"/>
      <c r="L223" s="29"/>
      <c r="M223" s="12"/>
      <c r="N223" s="2"/>
      <c r="O223" s="2"/>
      <c r="P223" s="2"/>
      <c r="Q223" s="2"/>
    </row>
    <row r="224" thickTop="1">
      <c r="A224" s="9"/>
      <c r="B224" s="49">
        <v>39</v>
      </c>
      <c r="C224" s="50" t="s">
        <v>984</v>
      </c>
      <c r="D224" s="50"/>
      <c r="E224" s="50" t="s">
        <v>985</v>
      </c>
      <c r="F224" s="50" t="s">
        <v>3</v>
      </c>
      <c r="G224" s="51" t="s">
        <v>642</v>
      </c>
      <c r="H224" s="61">
        <v>706</v>
      </c>
      <c r="I224" s="35">
        <f>ROUND(0,2)</f>
        <v>0</v>
      </c>
      <c r="J224" s="62">
        <f>ROUND(I224*H224,2)</f>
        <v>0</v>
      </c>
      <c r="K224" s="63">
        <v>0.20999999999999999</v>
      </c>
      <c r="L224" s="64">
        <f>IF(ISNUMBER(K224),ROUND(J224*(K224+1),2),0)</f>
        <v>0</v>
      </c>
      <c r="M224" s="12"/>
      <c r="N224" s="2"/>
      <c r="O224" s="2"/>
      <c r="P224" s="2"/>
      <c r="Q224" s="41">
        <f>IF(ISNUMBER(K224),IF(H224&gt;0,IF(I224&gt;0,J224,0),0),0)</f>
        <v>0</v>
      </c>
      <c r="R224" s="30">
        <f>IF(ISNUMBER(K224)=FALSE,J224,0)</f>
        <v>0</v>
      </c>
    </row>
    <row r="225">
      <c r="A225" s="9"/>
      <c r="B225" s="56" t="s">
        <v>67</v>
      </c>
      <c r="C225" s="1"/>
      <c r="D225" s="1"/>
      <c r="E225" s="57" t="s">
        <v>980</v>
      </c>
      <c r="F225" s="1"/>
      <c r="G225" s="1"/>
      <c r="H225" s="48"/>
      <c r="I225" s="1"/>
      <c r="J225" s="48"/>
      <c r="K225" s="1"/>
      <c r="L225" s="1"/>
      <c r="M225" s="12"/>
      <c r="N225" s="2"/>
      <c r="O225" s="2"/>
      <c r="P225" s="2"/>
      <c r="Q225" s="2"/>
    </row>
    <row r="226">
      <c r="A226" s="9"/>
      <c r="B226" s="56" t="s">
        <v>69</v>
      </c>
      <c r="C226" s="1"/>
      <c r="D226" s="1"/>
      <c r="E226" s="57" t="s">
        <v>3</v>
      </c>
      <c r="F226" s="1"/>
      <c r="G226" s="1"/>
      <c r="H226" s="48"/>
      <c r="I226" s="1"/>
      <c r="J226" s="48"/>
      <c r="K226" s="1"/>
      <c r="L226" s="1"/>
      <c r="M226" s="12"/>
      <c r="N226" s="2"/>
      <c r="O226" s="2"/>
      <c r="P226" s="2"/>
      <c r="Q226" s="2"/>
    </row>
    <row r="227">
      <c r="A227" s="9"/>
      <c r="B227" s="56" t="s">
        <v>71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 thickBot="1">
      <c r="A228" s="9"/>
      <c r="B228" s="58" t="s">
        <v>73</v>
      </c>
      <c r="C228" s="29"/>
      <c r="D228" s="29"/>
      <c r="E228" s="59"/>
      <c r="F228" s="29"/>
      <c r="G228" s="29"/>
      <c r="H228" s="60"/>
      <c r="I228" s="29"/>
      <c r="J228" s="60"/>
      <c r="K228" s="29"/>
      <c r="L228" s="29"/>
      <c r="M228" s="12"/>
      <c r="N228" s="2"/>
      <c r="O228" s="2"/>
      <c r="P228" s="2"/>
      <c r="Q228" s="2"/>
    </row>
    <row r="229" thickTop="1">
      <c r="A229" s="9"/>
      <c r="B229" s="49">
        <v>40</v>
      </c>
      <c r="C229" s="50" t="s">
        <v>986</v>
      </c>
      <c r="D229" s="50"/>
      <c r="E229" s="50" t="s">
        <v>987</v>
      </c>
      <c r="F229" s="50" t="s">
        <v>3</v>
      </c>
      <c r="G229" s="51" t="s">
        <v>642</v>
      </c>
      <c r="H229" s="61">
        <v>7</v>
      </c>
      <c r="I229" s="35">
        <f>ROUND(0,2)</f>
        <v>0</v>
      </c>
      <c r="J229" s="62">
        <f>ROUND(I229*H229,2)</f>
        <v>0</v>
      </c>
      <c r="K229" s="63">
        <v>0.20999999999999999</v>
      </c>
      <c r="L229" s="64">
        <f>IF(ISNUMBER(K229),ROUND(J229*(K229+1),2),0)</f>
        <v>0</v>
      </c>
      <c r="M229" s="12"/>
      <c r="N229" s="2"/>
      <c r="O229" s="2"/>
      <c r="P229" s="2"/>
      <c r="Q229" s="41">
        <f>IF(ISNUMBER(K229),IF(H229&gt;0,IF(I229&gt;0,J229,0),0),0)</f>
        <v>0</v>
      </c>
      <c r="R229" s="30">
        <f>IF(ISNUMBER(K229)=FALSE,J229,0)</f>
        <v>0</v>
      </c>
    </row>
    <row r="230">
      <c r="A230" s="9"/>
      <c r="B230" s="56" t="s">
        <v>67</v>
      </c>
      <c r="C230" s="1"/>
      <c r="D230" s="1"/>
      <c r="E230" s="57" t="s">
        <v>977</v>
      </c>
      <c r="F230" s="1"/>
      <c r="G230" s="1"/>
      <c r="H230" s="48"/>
      <c r="I230" s="1"/>
      <c r="J230" s="48"/>
      <c r="K230" s="1"/>
      <c r="L230" s="1"/>
      <c r="M230" s="12"/>
      <c r="N230" s="2"/>
      <c r="O230" s="2"/>
      <c r="P230" s="2"/>
      <c r="Q230" s="2"/>
    </row>
    <row r="231">
      <c r="A231" s="9"/>
      <c r="B231" s="56" t="s">
        <v>69</v>
      </c>
      <c r="C231" s="1"/>
      <c r="D231" s="1"/>
      <c r="E231" s="57" t="s">
        <v>3</v>
      </c>
      <c r="F231" s="1"/>
      <c r="G231" s="1"/>
      <c r="H231" s="48"/>
      <c r="I231" s="1"/>
      <c r="J231" s="48"/>
      <c r="K231" s="1"/>
      <c r="L231" s="1"/>
      <c r="M231" s="12"/>
      <c r="N231" s="2"/>
      <c r="O231" s="2"/>
      <c r="P231" s="2"/>
      <c r="Q231" s="2"/>
    </row>
    <row r="232">
      <c r="A232" s="9"/>
      <c r="B232" s="56" t="s">
        <v>71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 thickBot="1">
      <c r="A233" s="9"/>
      <c r="B233" s="58" t="s">
        <v>73</v>
      </c>
      <c r="C233" s="29"/>
      <c r="D233" s="29"/>
      <c r="E233" s="59"/>
      <c r="F233" s="29"/>
      <c r="G233" s="29"/>
      <c r="H233" s="60"/>
      <c r="I233" s="29"/>
      <c r="J233" s="60"/>
      <c r="K233" s="29"/>
      <c r="L233" s="29"/>
      <c r="M233" s="12"/>
      <c r="N233" s="2"/>
      <c r="O233" s="2"/>
      <c r="P233" s="2"/>
      <c r="Q233" s="2"/>
    </row>
    <row r="234" thickTop="1">
      <c r="A234" s="9"/>
      <c r="B234" s="49">
        <v>41</v>
      </c>
      <c r="C234" s="50" t="s">
        <v>988</v>
      </c>
      <c r="D234" s="50"/>
      <c r="E234" s="50" t="s">
        <v>989</v>
      </c>
      <c r="F234" s="50" t="s">
        <v>3</v>
      </c>
      <c r="G234" s="51" t="s">
        <v>642</v>
      </c>
      <c r="H234" s="61">
        <v>2376</v>
      </c>
      <c r="I234" s="35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1">
        <f>IF(ISNUMBER(K234),IF(H234&gt;0,IF(I234&gt;0,J234,0),0),0)</f>
        <v>0</v>
      </c>
      <c r="R234" s="30">
        <f>IF(ISNUMBER(K234)=FALSE,J234,0)</f>
        <v>0</v>
      </c>
    </row>
    <row r="235">
      <c r="A235" s="9"/>
      <c r="B235" s="56" t="s">
        <v>67</v>
      </c>
      <c r="C235" s="1"/>
      <c r="D235" s="1"/>
      <c r="E235" s="57" t="s">
        <v>980</v>
      </c>
      <c r="F235" s="1"/>
      <c r="G235" s="1"/>
      <c r="H235" s="48"/>
      <c r="I235" s="1"/>
      <c r="J235" s="48"/>
      <c r="K235" s="1"/>
      <c r="L235" s="1"/>
      <c r="M235" s="12"/>
      <c r="N235" s="2"/>
      <c r="O235" s="2"/>
      <c r="P235" s="2"/>
      <c r="Q235" s="2"/>
    </row>
    <row r="236">
      <c r="A236" s="9"/>
      <c r="B236" s="56" t="s">
        <v>69</v>
      </c>
      <c r="C236" s="1"/>
      <c r="D236" s="1"/>
      <c r="E236" s="57" t="s">
        <v>3</v>
      </c>
      <c r="F236" s="1"/>
      <c r="G236" s="1"/>
      <c r="H236" s="48"/>
      <c r="I236" s="1"/>
      <c r="J236" s="48"/>
      <c r="K236" s="1"/>
      <c r="L236" s="1"/>
      <c r="M236" s="12"/>
      <c r="N236" s="2"/>
      <c r="O236" s="2"/>
      <c r="P236" s="2"/>
      <c r="Q236" s="2"/>
    </row>
    <row r="237">
      <c r="A237" s="9"/>
      <c r="B237" s="56" t="s">
        <v>71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 thickBot="1">
      <c r="A238" s="9"/>
      <c r="B238" s="58" t="s">
        <v>73</v>
      </c>
      <c r="C238" s="29"/>
      <c r="D238" s="29"/>
      <c r="E238" s="59"/>
      <c r="F238" s="29"/>
      <c r="G238" s="29"/>
      <c r="H238" s="60"/>
      <c r="I238" s="29"/>
      <c r="J238" s="60"/>
      <c r="K238" s="29"/>
      <c r="L238" s="29"/>
      <c r="M238" s="12"/>
      <c r="N238" s="2"/>
      <c r="O238" s="2"/>
      <c r="P238" s="2"/>
      <c r="Q238" s="2"/>
    </row>
    <row r="239" thickTop="1">
      <c r="A239" s="9"/>
      <c r="B239" s="49">
        <v>42</v>
      </c>
      <c r="C239" s="50" t="s">
        <v>990</v>
      </c>
      <c r="D239" s="50"/>
      <c r="E239" s="50" t="s">
        <v>991</v>
      </c>
      <c r="F239" s="50" t="s">
        <v>3</v>
      </c>
      <c r="G239" s="51" t="s">
        <v>642</v>
      </c>
      <c r="H239" s="61">
        <v>706</v>
      </c>
      <c r="I239" s="35">
        <f>ROUND(0,2)</f>
        <v>0</v>
      </c>
      <c r="J239" s="62">
        <f>ROUND(I239*H239,2)</f>
        <v>0</v>
      </c>
      <c r="K239" s="63">
        <v>0.20999999999999999</v>
      </c>
      <c r="L239" s="64">
        <f>IF(ISNUMBER(K239),ROUND(J239*(K239+1),2),0)</f>
        <v>0</v>
      </c>
      <c r="M239" s="12"/>
      <c r="N239" s="2"/>
      <c r="O239" s="2"/>
      <c r="P239" s="2"/>
      <c r="Q239" s="41">
        <f>IF(ISNUMBER(K239),IF(H239&gt;0,IF(I239&gt;0,J239,0),0),0)</f>
        <v>0</v>
      </c>
      <c r="R239" s="30">
        <f>IF(ISNUMBER(K239)=FALSE,J239,0)</f>
        <v>0</v>
      </c>
    </row>
    <row r="240">
      <c r="A240" s="9"/>
      <c r="B240" s="56" t="s">
        <v>67</v>
      </c>
      <c r="C240" s="1"/>
      <c r="D240" s="1"/>
      <c r="E240" s="57" t="s">
        <v>980</v>
      </c>
      <c r="F240" s="1"/>
      <c r="G240" s="1"/>
      <c r="H240" s="48"/>
      <c r="I240" s="1"/>
      <c r="J240" s="48"/>
      <c r="K240" s="1"/>
      <c r="L240" s="1"/>
      <c r="M240" s="12"/>
      <c r="N240" s="2"/>
      <c r="O240" s="2"/>
      <c r="P240" s="2"/>
      <c r="Q240" s="2"/>
    </row>
    <row r="241">
      <c r="A241" s="9"/>
      <c r="B241" s="56" t="s">
        <v>69</v>
      </c>
      <c r="C241" s="1"/>
      <c r="D241" s="1"/>
      <c r="E241" s="57" t="s">
        <v>3</v>
      </c>
      <c r="F241" s="1"/>
      <c r="G241" s="1"/>
      <c r="H241" s="48"/>
      <c r="I241" s="1"/>
      <c r="J241" s="48"/>
      <c r="K241" s="1"/>
      <c r="L241" s="1"/>
      <c r="M241" s="12"/>
      <c r="N241" s="2"/>
      <c r="O241" s="2"/>
      <c r="P241" s="2"/>
      <c r="Q241" s="2"/>
    </row>
    <row r="242">
      <c r="A242" s="9"/>
      <c r="B242" s="56" t="s">
        <v>71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 thickBot="1">
      <c r="A243" s="9"/>
      <c r="B243" s="58" t="s">
        <v>73</v>
      </c>
      <c r="C243" s="29"/>
      <c r="D243" s="29"/>
      <c r="E243" s="59"/>
      <c r="F243" s="29"/>
      <c r="G243" s="29"/>
      <c r="H243" s="60"/>
      <c r="I243" s="29"/>
      <c r="J243" s="60"/>
      <c r="K243" s="29"/>
      <c r="L243" s="29"/>
      <c r="M243" s="12"/>
      <c r="N243" s="2"/>
      <c r="O243" s="2"/>
      <c r="P243" s="2"/>
      <c r="Q243" s="2"/>
    </row>
    <row r="244" thickTop="1">
      <c r="A244" s="9"/>
      <c r="B244" s="49">
        <v>43</v>
      </c>
      <c r="C244" s="50" t="s">
        <v>992</v>
      </c>
      <c r="D244" s="50"/>
      <c r="E244" s="50" t="s">
        <v>993</v>
      </c>
      <c r="F244" s="50" t="s">
        <v>3</v>
      </c>
      <c r="G244" s="51" t="s">
        <v>190</v>
      </c>
      <c r="H244" s="61">
        <v>212</v>
      </c>
      <c r="I244" s="35">
        <f>ROUND(0,2)</f>
        <v>0</v>
      </c>
      <c r="J244" s="62">
        <f>ROUND(I244*H244,2)</f>
        <v>0</v>
      </c>
      <c r="K244" s="63">
        <v>0.20999999999999999</v>
      </c>
      <c r="L244" s="64">
        <f>IF(ISNUMBER(K244),ROUND(J244*(K244+1),2),0)</f>
        <v>0</v>
      </c>
      <c r="M244" s="12"/>
      <c r="N244" s="2"/>
      <c r="O244" s="2"/>
      <c r="P244" s="2"/>
      <c r="Q244" s="41">
        <f>IF(ISNUMBER(K244),IF(H244&gt;0,IF(I244&gt;0,J244,0),0),0)</f>
        <v>0</v>
      </c>
      <c r="R244" s="30">
        <f>IF(ISNUMBER(K244)=FALSE,J244,0)</f>
        <v>0</v>
      </c>
    </row>
    <row r="245">
      <c r="A245" s="9"/>
      <c r="B245" s="56" t="s">
        <v>67</v>
      </c>
      <c r="C245" s="1"/>
      <c r="D245" s="1"/>
      <c r="E245" s="57" t="s">
        <v>983</v>
      </c>
      <c r="F245" s="1"/>
      <c r="G245" s="1"/>
      <c r="H245" s="48"/>
      <c r="I245" s="1"/>
      <c r="J245" s="48"/>
      <c r="K245" s="1"/>
      <c r="L245" s="1"/>
      <c r="M245" s="12"/>
      <c r="N245" s="2"/>
      <c r="O245" s="2"/>
      <c r="P245" s="2"/>
      <c r="Q245" s="2"/>
    </row>
    <row r="246">
      <c r="A246" s="9"/>
      <c r="B246" s="56" t="s">
        <v>69</v>
      </c>
      <c r="C246" s="1"/>
      <c r="D246" s="1"/>
      <c r="E246" s="57" t="s">
        <v>994</v>
      </c>
      <c r="F246" s="1"/>
      <c r="G246" s="1"/>
      <c r="H246" s="48"/>
      <c r="I246" s="1"/>
      <c r="J246" s="48"/>
      <c r="K246" s="1"/>
      <c r="L246" s="1"/>
      <c r="M246" s="12"/>
      <c r="N246" s="2"/>
      <c r="O246" s="2"/>
      <c r="P246" s="2"/>
      <c r="Q246" s="2"/>
    </row>
    <row r="247">
      <c r="A247" s="9"/>
      <c r="B247" s="56" t="s">
        <v>71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 thickBot="1">
      <c r="A248" s="9"/>
      <c r="B248" s="58" t="s">
        <v>73</v>
      </c>
      <c r="C248" s="29"/>
      <c r="D248" s="29"/>
      <c r="E248" s="59"/>
      <c r="F248" s="29"/>
      <c r="G248" s="29"/>
      <c r="H248" s="60"/>
      <c r="I248" s="29"/>
      <c r="J248" s="60"/>
      <c r="K248" s="29"/>
      <c r="L248" s="29"/>
      <c r="M248" s="12"/>
      <c r="N248" s="2"/>
      <c r="O248" s="2"/>
      <c r="P248" s="2"/>
      <c r="Q248" s="2"/>
    </row>
    <row r="249" thickTop="1">
      <c r="A249" s="9"/>
      <c r="B249" s="49">
        <v>44</v>
      </c>
      <c r="C249" s="50" t="s">
        <v>995</v>
      </c>
      <c r="D249" s="50"/>
      <c r="E249" s="50" t="s">
        <v>996</v>
      </c>
      <c r="F249" s="50" t="s">
        <v>3</v>
      </c>
      <c r="G249" s="51" t="s">
        <v>190</v>
      </c>
      <c r="H249" s="61">
        <v>106</v>
      </c>
      <c r="I249" s="35">
        <f>ROUND(0,2)</f>
        <v>0</v>
      </c>
      <c r="J249" s="62">
        <f>ROUND(I249*H249,2)</f>
        <v>0</v>
      </c>
      <c r="K249" s="63">
        <v>0.20999999999999999</v>
      </c>
      <c r="L249" s="64">
        <f>IF(ISNUMBER(K249),ROUND(J249*(K249+1),2),0)</f>
        <v>0</v>
      </c>
      <c r="M249" s="12"/>
      <c r="N249" s="2"/>
      <c r="O249" s="2"/>
      <c r="P249" s="2"/>
      <c r="Q249" s="41">
        <f>IF(ISNUMBER(K249),IF(H249&gt;0,IF(I249&gt;0,J249,0),0),0)</f>
        <v>0</v>
      </c>
      <c r="R249" s="30">
        <f>IF(ISNUMBER(K249)=FALSE,J249,0)</f>
        <v>0</v>
      </c>
    </row>
    <row r="250">
      <c r="A250" s="9"/>
      <c r="B250" s="56" t="s">
        <v>67</v>
      </c>
      <c r="C250" s="1"/>
      <c r="D250" s="1"/>
      <c r="E250" s="57" t="s">
        <v>3</v>
      </c>
      <c r="F250" s="1"/>
      <c r="G250" s="1"/>
      <c r="H250" s="48"/>
      <c r="I250" s="1"/>
      <c r="J250" s="48"/>
      <c r="K250" s="1"/>
      <c r="L250" s="1"/>
      <c r="M250" s="12"/>
      <c r="N250" s="2"/>
      <c r="O250" s="2"/>
      <c r="P250" s="2"/>
      <c r="Q250" s="2"/>
    </row>
    <row r="251">
      <c r="A251" s="9"/>
      <c r="B251" s="56" t="s">
        <v>69</v>
      </c>
      <c r="C251" s="1"/>
      <c r="D251" s="1"/>
      <c r="E251" s="57" t="s">
        <v>3</v>
      </c>
      <c r="F251" s="1"/>
      <c r="G251" s="1"/>
      <c r="H251" s="48"/>
      <c r="I251" s="1"/>
      <c r="J251" s="48"/>
      <c r="K251" s="1"/>
      <c r="L251" s="1"/>
      <c r="M251" s="12"/>
      <c r="N251" s="2"/>
      <c r="O251" s="2"/>
      <c r="P251" s="2"/>
      <c r="Q251" s="2"/>
    </row>
    <row r="252">
      <c r="A252" s="9"/>
      <c r="B252" s="56" t="s">
        <v>71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 thickBot="1">
      <c r="A253" s="9"/>
      <c r="B253" s="58" t="s">
        <v>73</v>
      </c>
      <c r="C253" s="29"/>
      <c r="D253" s="29"/>
      <c r="E253" s="59"/>
      <c r="F253" s="29"/>
      <c r="G253" s="29"/>
      <c r="H253" s="60"/>
      <c r="I253" s="29"/>
      <c r="J253" s="60"/>
      <c r="K253" s="29"/>
      <c r="L253" s="29"/>
      <c r="M253" s="12"/>
      <c r="N253" s="2"/>
      <c r="O253" s="2"/>
      <c r="P253" s="2"/>
      <c r="Q253" s="2"/>
    </row>
    <row r="254" thickTop="1">
      <c r="A254" s="9"/>
      <c r="B254" s="49">
        <v>45</v>
      </c>
      <c r="C254" s="50" t="s">
        <v>997</v>
      </c>
      <c r="D254" s="50"/>
      <c r="E254" s="50" t="s">
        <v>998</v>
      </c>
      <c r="F254" s="50" t="s">
        <v>3</v>
      </c>
      <c r="G254" s="51" t="s">
        <v>642</v>
      </c>
      <c r="H254" s="61">
        <v>7</v>
      </c>
      <c r="I254" s="35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1">
        <f>IF(ISNUMBER(K254),IF(H254&gt;0,IF(I254&gt;0,J254,0),0),0)</f>
        <v>0</v>
      </c>
      <c r="R254" s="30">
        <f>IF(ISNUMBER(K254)=FALSE,J254,0)</f>
        <v>0</v>
      </c>
    </row>
    <row r="255">
      <c r="A255" s="9"/>
      <c r="B255" s="56" t="s">
        <v>67</v>
      </c>
      <c r="C255" s="1"/>
      <c r="D255" s="1"/>
      <c r="E255" s="57" t="s">
        <v>977</v>
      </c>
      <c r="F255" s="1"/>
      <c r="G255" s="1"/>
      <c r="H255" s="48"/>
      <c r="I255" s="1"/>
      <c r="J255" s="48"/>
      <c r="K255" s="1"/>
      <c r="L255" s="1"/>
      <c r="M255" s="12"/>
      <c r="N255" s="2"/>
      <c r="O255" s="2"/>
      <c r="P255" s="2"/>
      <c r="Q255" s="2"/>
    </row>
    <row r="256">
      <c r="A256" s="9"/>
      <c r="B256" s="56" t="s">
        <v>69</v>
      </c>
      <c r="C256" s="1"/>
      <c r="D256" s="1"/>
      <c r="E256" s="57" t="s">
        <v>3</v>
      </c>
      <c r="F256" s="1"/>
      <c r="G256" s="1"/>
      <c r="H256" s="48"/>
      <c r="I256" s="1"/>
      <c r="J256" s="48"/>
      <c r="K256" s="1"/>
      <c r="L256" s="1"/>
      <c r="M256" s="12"/>
      <c r="N256" s="2"/>
      <c r="O256" s="2"/>
      <c r="P256" s="2"/>
      <c r="Q256" s="2"/>
    </row>
    <row r="257">
      <c r="A257" s="9"/>
      <c r="B257" s="56" t="s">
        <v>71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 thickBot="1">
      <c r="A258" s="9"/>
      <c r="B258" s="58" t="s">
        <v>73</v>
      </c>
      <c r="C258" s="29"/>
      <c r="D258" s="29"/>
      <c r="E258" s="59"/>
      <c r="F258" s="29"/>
      <c r="G258" s="29"/>
      <c r="H258" s="60"/>
      <c r="I258" s="29"/>
      <c r="J258" s="60"/>
      <c r="K258" s="29"/>
      <c r="L258" s="29"/>
      <c r="M258" s="12"/>
      <c r="N258" s="2"/>
      <c r="O258" s="2"/>
      <c r="P258" s="2"/>
      <c r="Q258" s="2"/>
    </row>
    <row r="259" thickTop="1">
      <c r="A259" s="9"/>
      <c r="B259" s="49">
        <v>46</v>
      </c>
      <c r="C259" s="50" t="s">
        <v>999</v>
      </c>
      <c r="D259" s="50"/>
      <c r="E259" s="50" t="s">
        <v>1000</v>
      </c>
      <c r="F259" s="50" t="s">
        <v>3</v>
      </c>
      <c r="G259" s="51" t="s">
        <v>190</v>
      </c>
      <c r="H259" s="61">
        <v>212</v>
      </c>
      <c r="I259" s="35">
        <f>ROUND(0,2)</f>
        <v>0</v>
      </c>
      <c r="J259" s="62">
        <f>ROUND(I259*H259,2)</f>
        <v>0</v>
      </c>
      <c r="K259" s="63">
        <v>0.20999999999999999</v>
      </c>
      <c r="L259" s="64">
        <f>IF(ISNUMBER(K259),ROUND(J259*(K259+1),2),0)</f>
        <v>0</v>
      </c>
      <c r="M259" s="12"/>
      <c r="N259" s="2"/>
      <c r="O259" s="2"/>
      <c r="P259" s="2"/>
      <c r="Q259" s="41">
        <f>IF(ISNUMBER(K259),IF(H259&gt;0,IF(I259&gt;0,J259,0),0),0)</f>
        <v>0</v>
      </c>
      <c r="R259" s="30">
        <f>IF(ISNUMBER(K259)=FALSE,J259,0)</f>
        <v>0</v>
      </c>
    </row>
    <row r="260">
      <c r="A260" s="9"/>
      <c r="B260" s="56" t="s">
        <v>67</v>
      </c>
      <c r="C260" s="1"/>
      <c r="D260" s="1"/>
      <c r="E260" s="57" t="s">
        <v>983</v>
      </c>
      <c r="F260" s="1"/>
      <c r="G260" s="1"/>
      <c r="H260" s="48"/>
      <c r="I260" s="1"/>
      <c r="J260" s="48"/>
      <c r="K260" s="1"/>
      <c r="L260" s="1"/>
      <c r="M260" s="12"/>
      <c r="N260" s="2"/>
      <c r="O260" s="2"/>
      <c r="P260" s="2"/>
      <c r="Q260" s="2"/>
    </row>
    <row r="261">
      <c r="A261" s="9"/>
      <c r="B261" s="56" t="s">
        <v>69</v>
      </c>
      <c r="C261" s="1"/>
      <c r="D261" s="1"/>
      <c r="E261" s="57" t="s">
        <v>994</v>
      </c>
      <c r="F261" s="1"/>
      <c r="G261" s="1"/>
      <c r="H261" s="48"/>
      <c r="I261" s="1"/>
      <c r="J261" s="48"/>
      <c r="K261" s="1"/>
      <c r="L261" s="1"/>
      <c r="M261" s="12"/>
      <c r="N261" s="2"/>
      <c r="O261" s="2"/>
      <c r="P261" s="2"/>
      <c r="Q261" s="2"/>
    </row>
    <row r="262">
      <c r="A262" s="9"/>
      <c r="B262" s="56" t="s">
        <v>71</v>
      </c>
      <c r="C262" s="1"/>
      <c r="D262" s="1"/>
      <c r="E262" s="57" t="s">
        <v>3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 thickBot="1">
      <c r="A263" s="9"/>
      <c r="B263" s="58" t="s">
        <v>73</v>
      </c>
      <c r="C263" s="29"/>
      <c r="D263" s="29"/>
      <c r="E263" s="59"/>
      <c r="F263" s="29"/>
      <c r="G263" s="29"/>
      <c r="H263" s="60"/>
      <c r="I263" s="29"/>
      <c r="J263" s="60"/>
      <c r="K263" s="29"/>
      <c r="L263" s="29"/>
      <c r="M263" s="12"/>
      <c r="N263" s="2"/>
      <c r="O263" s="2"/>
      <c r="P263" s="2"/>
      <c r="Q263" s="2"/>
    </row>
    <row r="264" thickTop="1">
      <c r="A264" s="9"/>
      <c r="B264" s="49">
        <v>47</v>
      </c>
      <c r="C264" s="50" t="s">
        <v>1001</v>
      </c>
      <c r="D264" s="50">
        <v>1</v>
      </c>
      <c r="E264" s="50" t="s">
        <v>1002</v>
      </c>
      <c r="F264" s="50" t="s">
        <v>3</v>
      </c>
      <c r="G264" s="51" t="s">
        <v>190</v>
      </c>
      <c r="H264" s="61">
        <v>18</v>
      </c>
      <c r="I264" s="35">
        <f>ROUND(0,2)</f>
        <v>0</v>
      </c>
      <c r="J264" s="62">
        <f>ROUND(I264*H264,2)</f>
        <v>0</v>
      </c>
      <c r="K264" s="63">
        <v>0.20999999999999999</v>
      </c>
      <c r="L264" s="64">
        <f>IF(ISNUMBER(K264),ROUND(J264*(K264+1),2),0)</f>
        <v>0</v>
      </c>
      <c r="M264" s="12"/>
      <c r="N264" s="2"/>
      <c r="O264" s="2"/>
      <c r="P264" s="2"/>
      <c r="Q264" s="41">
        <f>IF(ISNUMBER(K264),IF(H264&gt;0,IF(I264&gt;0,J264,0),0),0)</f>
        <v>0</v>
      </c>
      <c r="R264" s="30">
        <f>IF(ISNUMBER(K264)=FALSE,J264,0)</f>
        <v>0</v>
      </c>
    </row>
    <row r="265">
      <c r="A265" s="9"/>
      <c r="B265" s="56" t="s">
        <v>67</v>
      </c>
      <c r="C265" s="1"/>
      <c r="D265" s="1"/>
      <c r="E265" s="57" t="s">
        <v>977</v>
      </c>
      <c r="F265" s="1"/>
      <c r="G265" s="1"/>
      <c r="H265" s="48"/>
      <c r="I265" s="1"/>
      <c r="J265" s="48"/>
      <c r="K265" s="1"/>
      <c r="L265" s="1"/>
      <c r="M265" s="12"/>
      <c r="N265" s="2"/>
      <c r="O265" s="2"/>
      <c r="P265" s="2"/>
      <c r="Q265" s="2"/>
    </row>
    <row r="266">
      <c r="A266" s="9"/>
      <c r="B266" s="56" t="s">
        <v>69</v>
      </c>
      <c r="C266" s="1"/>
      <c r="D266" s="1"/>
      <c r="E266" s="57" t="s">
        <v>3</v>
      </c>
      <c r="F266" s="1"/>
      <c r="G266" s="1"/>
      <c r="H266" s="48"/>
      <c r="I266" s="1"/>
      <c r="J266" s="48"/>
      <c r="K266" s="1"/>
      <c r="L266" s="1"/>
      <c r="M266" s="12"/>
      <c r="N266" s="2"/>
      <c r="O266" s="2"/>
      <c r="P266" s="2"/>
      <c r="Q266" s="2"/>
    </row>
    <row r="267">
      <c r="A267" s="9"/>
      <c r="B267" s="56" t="s">
        <v>71</v>
      </c>
      <c r="C267" s="1"/>
      <c r="D267" s="1"/>
      <c r="E267" s="57" t="s">
        <v>3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 thickBot="1">
      <c r="A268" s="9"/>
      <c r="B268" s="58" t="s">
        <v>73</v>
      </c>
      <c r="C268" s="29"/>
      <c r="D268" s="29"/>
      <c r="E268" s="59"/>
      <c r="F268" s="29"/>
      <c r="G268" s="29"/>
      <c r="H268" s="60"/>
      <c r="I268" s="29"/>
      <c r="J268" s="60"/>
      <c r="K268" s="29"/>
      <c r="L268" s="29"/>
      <c r="M268" s="12"/>
      <c r="N268" s="2"/>
      <c r="O268" s="2"/>
      <c r="P268" s="2"/>
      <c r="Q268" s="2"/>
    </row>
    <row r="269" thickTop="1">
      <c r="A269" s="9"/>
      <c r="B269" s="49">
        <v>48</v>
      </c>
      <c r="C269" s="50" t="s">
        <v>1001</v>
      </c>
      <c r="D269" s="50">
        <v>2</v>
      </c>
      <c r="E269" s="50" t="s">
        <v>1002</v>
      </c>
      <c r="F269" s="50" t="s">
        <v>3</v>
      </c>
      <c r="G269" s="51" t="s">
        <v>190</v>
      </c>
      <c r="H269" s="61">
        <v>88</v>
      </c>
      <c r="I269" s="35">
        <f>ROUND(0,2)</f>
        <v>0</v>
      </c>
      <c r="J269" s="62">
        <f>ROUND(I269*H269,2)</f>
        <v>0</v>
      </c>
      <c r="K269" s="63">
        <v>0.20999999999999999</v>
      </c>
      <c r="L269" s="64">
        <f>IF(ISNUMBER(K269),ROUND(J269*(K269+1),2),0)</f>
        <v>0</v>
      </c>
      <c r="M269" s="12"/>
      <c r="N269" s="2"/>
      <c r="O269" s="2"/>
      <c r="P269" s="2"/>
      <c r="Q269" s="41">
        <f>IF(ISNUMBER(K269),IF(H269&gt;0,IF(I269&gt;0,J269,0),0),0)</f>
        <v>0</v>
      </c>
      <c r="R269" s="30">
        <f>IF(ISNUMBER(K269)=FALSE,J269,0)</f>
        <v>0</v>
      </c>
    </row>
    <row r="270">
      <c r="A270" s="9"/>
      <c r="B270" s="56" t="s">
        <v>67</v>
      </c>
      <c r="C270" s="1"/>
      <c r="D270" s="1"/>
      <c r="E270" s="57" t="s">
        <v>980</v>
      </c>
      <c r="F270" s="1"/>
      <c r="G270" s="1"/>
      <c r="H270" s="48"/>
      <c r="I270" s="1"/>
      <c r="J270" s="48"/>
      <c r="K270" s="1"/>
      <c r="L270" s="1"/>
      <c r="M270" s="12"/>
      <c r="N270" s="2"/>
      <c r="O270" s="2"/>
      <c r="P270" s="2"/>
      <c r="Q270" s="2"/>
    </row>
    <row r="271">
      <c r="A271" s="9"/>
      <c r="B271" s="56" t="s">
        <v>69</v>
      </c>
      <c r="C271" s="1"/>
      <c r="D271" s="1"/>
      <c r="E271" s="57" t="s">
        <v>3</v>
      </c>
      <c r="F271" s="1"/>
      <c r="G271" s="1"/>
      <c r="H271" s="48"/>
      <c r="I271" s="1"/>
      <c r="J271" s="48"/>
      <c r="K271" s="1"/>
      <c r="L271" s="1"/>
      <c r="M271" s="12"/>
      <c r="N271" s="2"/>
      <c r="O271" s="2"/>
      <c r="P271" s="2"/>
      <c r="Q271" s="2"/>
    </row>
    <row r="272">
      <c r="A272" s="9"/>
      <c r="B272" s="56" t="s">
        <v>71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 thickBot="1">
      <c r="A273" s="9"/>
      <c r="B273" s="58" t="s">
        <v>73</v>
      </c>
      <c r="C273" s="29"/>
      <c r="D273" s="29"/>
      <c r="E273" s="59"/>
      <c r="F273" s="29"/>
      <c r="G273" s="29"/>
      <c r="H273" s="60"/>
      <c r="I273" s="29"/>
      <c r="J273" s="60"/>
      <c r="K273" s="29"/>
      <c r="L273" s="29"/>
      <c r="M273" s="12"/>
      <c r="N273" s="2"/>
      <c r="O273" s="2"/>
      <c r="P273" s="2"/>
      <c r="Q273" s="2"/>
    </row>
    <row r="274" thickTop="1">
      <c r="A274" s="9"/>
      <c r="B274" s="49">
        <v>49</v>
      </c>
      <c r="C274" s="50" t="s">
        <v>1003</v>
      </c>
      <c r="D274" s="50"/>
      <c r="E274" s="50" t="s">
        <v>1004</v>
      </c>
      <c r="F274" s="50" t="s">
        <v>3</v>
      </c>
      <c r="G274" s="51" t="s">
        <v>118</v>
      </c>
      <c r="H274" s="61">
        <v>0.001</v>
      </c>
      <c r="I274" s="35">
        <f>ROUND(0,2)</f>
        <v>0</v>
      </c>
      <c r="J274" s="62">
        <f>ROUND(I274*H274,2)</f>
        <v>0</v>
      </c>
      <c r="K274" s="63">
        <v>0.20999999999999999</v>
      </c>
      <c r="L274" s="64">
        <f>IF(ISNUMBER(K274),ROUND(J274*(K274+1),2),0)</f>
        <v>0</v>
      </c>
      <c r="M274" s="12"/>
      <c r="N274" s="2"/>
      <c r="O274" s="2"/>
      <c r="P274" s="2"/>
      <c r="Q274" s="41">
        <f>IF(ISNUMBER(K274),IF(H274&gt;0,IF(I274&gt;0,J274,0),0),0)</f>
        <v>0</v>
      </c>
      <c r="R274" s="30">
        <f>IF(ISNUMBER(K274)=FALSE,J274,0)</f>
        <v>0</v>
      </c>
    </row>
    <row r="275">
      <c r="A275" s="9"/>
      <c r="B275" s="56" t="s">
        <v>67</v>
      </c>
      <c r="C275" s="1"/>
      <c r="D275" s="1"/>
      <c r="E275" s="57" t="s">
        <v>977</v>
      </c>
      <c r="F275" s="1"/>
      <c r="G275" s="1"/>
      <c r="H275" s="48"/>
      <c r="I275" s="1"/>
      <c r="J275" s="48"/>
      <c r="K275" s="1"/>
      <c r="L275" s="1"/>
      <c r="M275" s="12"/>
      <c r="N275" s="2"/>
      <c r="O275" s="2"/>
      <c r="P275" s="2"/>
      <c r="Q275" s="2"/>
    </row>
    <row r="276">
      <c r="A276" s="9"/>
      <c r="B276" s="56" t="s">
        <v>69</v>
      </c>
      <c r="C276" s="1"/>
      <c r="D276" s="1"/>
      <c r="E276" s="57" t="s">
        <v>1005</v>
      </c>
      <c r="F276" s="1"/>
      <c r="G276" s="1"/>
      <c r="H276" s="48"/>
      <c r="I276" s="1"/>
      <c r="J276" s="48"/>
      <c r="K276" s="1"/>
      <c r="L276" s="1"/>
      <c r="M276" s="12"/>
      <c r="N276" s="2"/>
      <c r="O276" s="2"/>
      <c r="P276" s="2"/>
      <c r="Q276" s="2"/>
    </row>
    <row r="277">
      <c r="A277" s="9"/>
      <c r="B277" s="56" t="s">
        <v>71</v>
      </c>
      <c r="C277" s="1"/>
      <c r="D277" s="1"/>
      <c r="E277" s="57" t="s">
        <v>3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 thickBot="1">
      <c r="A278" s="9"/>
      <c r="B278" s="58" t="s">
        <v>73</v>
      </c>
      <c r="C278" s="29"/>
      <c r="D278" s="29"/>
      <c r="E278" s="59"/>
      <c r="F278" s="29"/>
      <c r="G278" s="29"/>
      <c r="H278" s="60"/>
      <c r="I278" s="29"/>
      <c r="J278" s="60"/>
      <c r="K278" s="29"/>
      <c r="L278" s="29"/>
      <c r="M278" s="12"/>
      <c r="N278" s="2"/>
      <c r="O278" s="2"/>
      <c r="P278" s="2"/>
      <c r="Q278" s="2"/>
    </row>
    <row r="279" thickTop="1">
      <c r="A279" s="9"/>
      <c r="B279" s="49">
        <v>50</v>
      </c>
      <c r="C279" s="50" t="s">
        <v>1006</v>
      </c>
      <c r="D279" s="50"/>
      <c r="E279" s="50" t="s">
        <v>1007</v>
      </c>
      <c r="F279" s="50" t="s">
        <v>3</v>
      </c>
      <c r="G279" s="51" t="s">
        <v>190</v>
      </c>
      <c r="H279" s="61">
        <v>176</v>
      </c>
      <c r="I279" s="35">
        <f>ROUND(0,2)</f>
        <v>0</v>
      </c>
      <c r="J279" s="62">
        <f>ROUND(I279*H279,2)</f>
        <v>0</v>
      </c>
      <c r="K279" s="63">
        <v>0.20999999999999999</v>
      </c>
      <c r="L279" s="64">
        <f>IF(ISNUMBER(K279),ROUND(J279*(K279+1),2),0)</f>
        <v>0</v>
      </c>
      <c r="M279" s="12"/>
      <c r="N279" s="2"/>
      <c r="O279" s="2"/>
      <c r="P279" s="2"/>
      <c r="Q279" s="41">
        <f>IF(ISNUMBER(K279),IF(H279&gt;0,IF(I279&gt;0,J279,0),0),0)</f>
        <v>0</v>
      </c>
      <c r="R279" s="30">
        <f>IF(ISNUMBER(K279)=FALSE,J279,0)</f>
        <v>0</v>
      </c>
    </row>
    <row r="280">
      <c r="A280" s="9"/>
      <c r="B280" s="56" t="s">
        <v>67</v>
      </c>
      <c r="C280" s="1"/>
      <c r="D280" s="1"/>
      <c r="E280" s="57" t="s">
        <v>1008</v>
      </c>
      <c r="F280" s="1"/>
      <c r="G280" s="1"/>
      <c r="H280" s="48"/>
      <c r="I280" s="1"/>
      <c r="J280" s="48"/>
      <c r="K280" s="1"/>
      <c r="L280" s="1"/>
      <c r="M280" s="12"/>
      <c r="N280" s="2"/>
      <c r="O280" s="2"/>
      <c r="P280" s="2"/>
      <c r="Q280" s="2"/>
    </row>
    <row r="281">
      <c r="A281" s="9"/>
      <c r="B281" s="56" t="s">
        <v>69</v>
      </c>
      <c r="C281" s="1"/>
      <c r="D281" s="1"/>
      <c r="E281" s="57" t="s">
        <v>1009</v>
      </c>
      <c r="F281" s="1"/>
      <c r="G281" s="1"/>
      <c r="H281" s="48"/>
      <c r="I281" s="1"/>
      <c r="J281" s="48"/>
      <c r="K281" s="1"/>
      <c r="L281" s="1"/>
      <c r="M281" s="12"/>
      <c r="N281" s="2"/>
      <c r="O281" s="2"/>
      <c r="P281" s="2"/>
      <c r="Q281" s="2"/>
    </row>
    <row r="282">
      <c r="A282" s="9"/>
      <c r="B282" s="56" t="s">
        <v>71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 thickBot="1">
      <c r="A283" s="9"/>
      <c r="B283" s="58" t="s">
        <v>73</v>
      </c>
      <c r="C283" s="29"/>
      <c r="D283" s="29"/>
      <c r="E283" s="59"/>
      <c r="F283" s="29"/>
      <c r="G283" s="29"/>
      <c r="H283" s="60"/>
      <c r="I283" s="29"/>
      <c r="J283" s="60"/>
      <c r="K283" s="29"/>
      <c r="L283" s="29"/>
      <c r="M283" s="12"/>
      <c r="N283" s="2"/>
      <c r="O283" s="2"/>
      <c r="P283" s="2"/>
      <c r="Q283" s="2"/>
    </row>
    <row r="284" thickTop="1">
      <c r="A284" s="9"/>
      <c r="B284" s="49">
        <v>51</v>
      </c>
      <c r="C284" s="50" t="s">
        <v>1010</v>
      </c>
      <c r="D284" s="50"/>
      <c r="E284" s="50" t="s">
        <v>1011</v>
      </c>
      <c r="F284" s="50" t="s">
        <v>3</v>
      </c>
      <c r="G284" s="51" t="s">
        <v>190</v>
      </c>
      <c r="H284" s="61">
        <v>18</v>
      </c>
      <c r="I284" s="35">
        <f>ROUND(0,2)</f>
        <v>0</v>
      </c>
      <c r="J284" s="62">
        <f>ROUND(I284*H284,2)</f>
        <v>0</v>
      </c>
      <c r="K284" s="63">
        <v>0.20999999999999999</v>
      </c>
      <c r="L284" s="64">
        <f>IF(ISNUMBER(K284),ROUND(J284*(K284+1),2),0)</f>
        <v>0</v>
      </c>
      <c r="M284" s="12"/>
      <c r="N284" s="2"/>
      <c r="O284" s="2"/>
      <c r="P284" s="2"/>
      <c r="Q284" s="41">
        <f>IF(ISNUMBER(K284),IF(H284&gt;0,IF(I284&gt;0,J284,0),0),0)</f>
        <v>0</v>
      </c>
      <c r="R284" s="30">
        <f>IF(ISNUMBER(K284)=FALSE,J284,0)</f>
        <v>0</v>
      </c>
    </row>
    <row r="285">
      <c r="A285" s="9"/>
      <c r="B285" s="56" t="s">
        <v>67</v>
      </c>
      <c r="C285" s="1"/>
      <c r="D285" s="1"/>
      <c r="E285" s="57" t="s">
        <v>1012</v>
      </c>
      <c r="F285" s="1"/>
      <c r="G285" s="1"/>
      <c r="H285" s="48"/>
      <c r="I285" s="1"/>
      <c r="J285" s="48"/>
      <c r="K285" s="1"/>
      <c r="L285" s="1"/>
      <c r="M285" s="12"/>
      <c r="N285" s="2"/>
      <c r="O285" s="2"/>
      <c r="P285" s="2"/>
      <c r="Q285" s="2"/>
    </row>
    <row r="286">
      <c r="A286" s="9"/>
      <c r="B286" s="56" t="s">
        <v>69</v>
      </c>
      <c r="C286" s="1"/>
      <c r="D286" s="1"/>
      <c r="E286" s="57" t="s">
        <v>3</v>
      </c>
      <c r="F286" s="1"/>
      <c r="G286" s="1"/>
      <c r="H286" s="48"/>
      <c r="I286" s="1"/>
      <c r="J286" s="48"/>
      <c r="K286" s="1"/>
      <c r="L286" s="1"/>
      <c r="M286" s="12"/>
      <c r="N286" s="2"/>
      <c r="O286" s="2"/>
      <c r="P286" s="2"/>
      <c r="Q286" s="2"/>
    </row>
    <row r="287">
      <c r="A287" s="9"/>
      <c r="B287" s="56" t="s">
        <v>71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 thickBot="1">
      <c r="A288" s="9"/>
      <c r="B288" s="58" t="s">
        <v>73</v>
      </c>
      <c r="C288" s="29"/>
      <c r="D288" s="29"/>
      <c r="E288" s="59"/>
      <c r="F288" s="29"/>
      <c r="G288" s="29"/>
      <c r="H288" s="60"/>
      <c r="I288" s="29"/>
      <c r="J288" s="60"/>
      <c r="K288" s="29"/>
      <c r="L288" s="29"/>
      <c r="M288" s="12"/>
      <c r="N288" s="2"/>
      <c r="O288" s="2"/>
      <c r="P288" s="2"/>
      <c r="Q288" s="2"/>
    </row>
    <row r="289" thickTop="1">
      <c r="A289" s="9"/>
      <c r="B289" s="49">
        <v>52</v>
      </c>
      <c r="C289" s="50" t="s">
        <v>1013</v>
      </c>
      <c r="D289" s="50">
        <v>1</v>
      </c>
      <c r="E289" s="50" t="s">
        <v>1014</v>
      </c>
      <c r="F289" s="50" t="s">
        <v>3</v>
      </c>
      <c r="G289" s="51" t="s">
        <v>136</v>
      </c>
      <c r="H289" s="61">
        <v>7.04</v>
      </c>
      <c r="I289" s="35">
        <f>ROUND(0,2)</f>
        <v>0</v>
      </c>
      <c r="J289" s="62">
        <f>ROUND(I289*H289,2)</f>
        <v>0</v>
      </c>
      <c r="K289" s="63">
        <v>0.20999999999999999</v>
      </c>
      <c r="L289" s="64">
        <f>IF(ISNUMBER(K289),ROUND(J289*(K289+1),2),0)</f>
        <v>0</v>
      </c>
      <c r="M289" s="12"/>
      <c r="N289" s="2"/>
      <c r="O289" s="2"/>
      <c r="P289" s="2"/>
      <c r="Q289" s="41">
        <f>IF(ISNUMBER(K289),IF(H289&gt;0,IF(I289&gt;0,J289,0),0),0)</f>
        <v>0</v>
      </c>
      <c r="R289" s="30">
        <f>IF(ISNUMBER(K289)=FALSE,J289,0)</f>
        <v>0</v>
      </c>
    </row>
    <row r="290">
      <c r="A290" s="9"/>
      <c r="B290" s="56" t="s">
        <v>67</v>
      </c>
      <c r="C290" s="1"/>
      <c r="D290" s="1"/>
      <c r="E290" s="57" t="s">
        <v>980</v>
      </c>
      <c r="F290" s="1"/>
      <c r="G290" s="1"/>
      <c r="H290" s="48"/>
      <c r="I290" s="1"/>
      <c r="J290" s="48"/>
      <c r="K290" s="1"/>
      <c r="L290" s="1"/>
      <c r="M290" s="12"/>
      <c r="N290" s="2"/>
      <c r="O290" s="2"/>
      <c r="P290" s="2"/>
      <c r="Q290" s="2"/>
    </row>
    <row r="291">
      <c r="A291" s="9"/>
      <c r="B291" s="56" t="s">
        <v>69</v>
      </c>
      <c r="C291" s="1"/>
      <c r="D291" s="1"/>
      <c r="E291" s="57" t="s">
        <v>1015</v>
      </c>
      <c r="F291" s="1"/>
      <c r="G291" s="1"/>
      <c r="H291" s="48"/>
      <c r="I291" s="1"/>
      <c r="J291" s="48"/>
      <c r="K291" s="1"/>
      <c r="L291" s="1"/>
      <c r="M291" s="12"/>
      <c r="N291" s="2"/>
      <c r="O291" s="2"/>
      <c r="P291" s="2"/>
      <c r="Q291" s="2"/>
    </row>
    <row r="292">
      <c r="A292" s="9"/>
      <c r="B292" s="56" t="s">
        <v>71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 thickBot="1">
      <c r="A293" s="9"/>
      <c r="B293" s="58" t="s">
        <v>73</v>
      </c>
      <c r="C293" s="29"/>
      <c r="D293" s="29"/>
      <c r="E293" s="59"/>
      <c r="F293" s="29"/>
      <c r="G293" s="29"/>
      <c r="H293" s="60"/>
      <c r="I293" s="29"/>
      <c r="J293" s="60"/>
      <c r="K293" s="29"/>
      <c r="L293" s="29"/>
      <c r="M293" s="12"/>
      <c r="N293" s="2"/>
      <c r="O293" s="2"/>
      <c r="P293" s="2"/>
      <c r="Q293" s="2"/>
    </row>
    <row r="294" thickTop="1">
      <c r="A294" s="9"/>
      <c r="B294" s="49">
        <v>53</v>
      </c>
      <c r="C294" s="50" t="s">
        <v>1013</v>
      </c>
      <c r="D294" s="50">
        <v>2</v>
      </c>
      <c r="E294" s="50" t="s">
        <v>1016</v>
      </c>
      <c r="F294" s="50" t="s">
        <v>3</v>
      </c>
      <c r="G294" s="51" t="s">
        <v>136</v>
      </c>
      <c r="H294" s="61">
        <v>17.600000000000001</v>
      </c>
      <c r="I294" s="35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1">
        <f>IF(ISNUMBER(K294),IF(H294&gt;0,IF(I294&gt;0,J294,0),0),0)</f>
        <v>0</v>
      </c>
      <c r="R294" s="30">
        <f>IF(ISNUMBER(K294)=FALSE,J294,0)</f>
        <v>0</v>
      </c>
    </row>
    <row r="295">
      <c r="A295" s="9"/>
      <c r="B295" s="56" t="s">
        <v>67</v>
      </c>
      <c r="C295" s="1"/>
      <c r="D295" s="1"/>
      <c r="E295" s="57" t="s">
        <v>1008</v>
      </c>
      <c r="F295" s="1"/>
      <c r="G295" s="1"/>
      <c r="H295" s="48"/>
      <c r="I295" s="1"/>
      <c r="J295" s="48"/>
      <c r="K295" s="1"/>
      <c r="L295" s="1"/>
      <c r="M295" s="12"/>
      <c r="N295" s="2"/>
      <c r="O295" s="2"/>
      <c r="P295" s="2"/>
      <c r="Q295" s="2"/>
    </row>
    <row r="296">
      <c r="A296" s="9"/>
      <c r="B296" s="56" t="s">
        <v>69</v>
      </c>
      <c r="C296" s="1"/>
      <c r="D296" s="1"/>
      <c r="E296" s="57" t="s">
        <v>1017</v>
      </c>
      <c r="F296" s="1"/>
      <c r="G296" s="1"/>
      <c r="H296" s="48"/>
      <c r="I296" s="1"/>
      <c r="J296" s="48"/>
      <c r="K296" s="1"/>
      <c r="L296" s="1"/>
      <c r="M296" s="12"/>
      <c r="N296" s="2"/>
      <c r="O296" s="2"/>
      <c r="P296" s="2"/>
      <c r="Q296" s="2"/>
    </row>
    <row r="297">
      <c r="A297" s="9"/>
      <c r="B297" s="56" t="s">
        <v>71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 thickBot="1">
      <c r="A298" s="9"/>
      <c r="B298" s="58" t="s">
        <v>73</v>
      </c>
      <c r="C298" s="29"/>
      <c r="D298" s="29"/>
      <c r="E298" s="59"/>
      <c r="F298" s="29"/>
      <c r="G298" s="29"/>
      <c r="H298" s="60"/>
      <c r="I298" s="29"/>
      <c r="J298" s="60"/>
      <c r="K298" s="29"/>
      <c r="L298" s="29"/>
      <c r="M298" s="12"/>
      <c r="N298" s="2"/>
      <c r="O298" s="2"/>
      <c r="P298" s="2"/>
      <c r="Q298" s="2"/>
    </row>
    <row r="299" thickTop="1">
      <c r="A299" s="9"/>
      <c r="B299" s="49">
        <v>54</v>
      </c>
      <c r="C299" s="50" t="s">
        <v>1013</v>
      </c>
      <c r="D299" s="50">
        <v>3</v>
      </c>
      <c r="E299" s="50" t="s">
        <v>1014</v>
      </c>
      <c r="F299" s="50" t="s">
        <v>3</v>
      </c>
      <c r="G299" s="51" t="s">
        <v>136</v>
      </c>
      <c r="H299" s="61">
        <v>1.4399999999999999</v>
      </c>
      <c r="I299" s="35">
        <f>ROUND(0,2)</f>
        <v>0</v>
      </c>
      <c r="J299" s="62">
        <f>ROUND(I299*H299,2)</f>
        <v>0</v>
      </c>
      <c r="K299" s="63">
        <v>0.20999999999999999</v>
      </c>
      <c r="L299" s="64">
        <f>IF(ISNUMBER(K299),ROUND(J299*(K299+1),2),0)</f>
        <v>0</v>
      </c>
      <c r="M299" s="12"/>
      <c r="N299" s="2"/>
      <c r="O299" s="2"/>
      <c r="P299" s="2"/>
      <c r="Q299" s="41">
        <f>IF(ISNUMBER(K299),IF(H299&gt;0,IF(I299&gt;0,J299,0),0),0)</f>
        <v>0</v>
      </c>
      <c r="R299" s="30">
        <f>IF(ISNUMBER(K299)=FALSE,J299,0)</f>
        <v>0</v>
      </c>
    </row>
    <row r="300">
      <c r="A300" s="9"/>
      <c r="B300" s="56" t="s">
        <v>67</v>
      </c>
      <c r="C300" s="1"/>
      <c r="D300" s="1"/>
      <c r="E300" s="57" t="s">
        <v>977</v>
      </c>
      <c r="F300" s="1"/>
      <c r="G300" s="1"/>
      <c r="H300" s="48"/>
      <c r="I300" s="1"/>
      <c r="J300" s="48"/>
      <c r="K300" s="1"/>
      <c r="L300" s="1"/>
      <c r="M300" s="12"/>
      <c r="N300" s="2"/>
      <c r="O300" s="2"/>
      <c r="P300" s="2"/>
      <c r="Q300" s="2"/>
    </row>
    <row r="301">
      <c r="A301" s="9"/>
      <c r="B301" s="56" t="s">
        <v>69</v>
      </c>
      <c r="C301" s="1"/>
      <c r="D301" s="1"/>
      <c r="E301" s="57" t="s">
        <v>1018</v>
      </c>
      <c r="F301" s="1"/>
      <c r="G301" s="1"/>
      <c r="H301" s="48"/>
      <c r="I301" s="1"/>
      <c r="J301" s="48"/>
      <c r="K301" s="1"/>
      <c r="L301" s="1"/>
      <c r="M301" s="12"/>
      <c r="N301" s="2"/>
      <c r="O301" s="2"/>
      <c r="P301" s="2"/>
      <c r="Q301" s="2"/>
    </row>
    <row r="302">
      <c r="A302" s="9"/>
      <c r="B302" s="56" t="s">
        <v>71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 thickBot="1">
      <c r="A303" s="9"/>
      <c r="B303" s="58" t="s">
        <v>73</v>
      </c>
      <c r="C303" s="29"/>
      <c r="D303" s="29"/>
      <c r="E303" s="59"/>
      <c r="F303" s="29"/>
      <c r="G303" s="29"/>
      <c r="H303" s="60"/>
      <c r="I303" s="29"/>
      <c r="J303" s="60"/>
      <c r="K303" s="29"/>
      <c r="L303" s="29"/>
      <c r="M303" s="12"/>
      <c r="N303" s="2"/>
      <c r="O303" s="2"/>
      <c r="P303" s="2"/>
      <c r="Q303" s="2"/>
    </row>
    <row r="304" thickTop="1">
      <c r="A304" s="9"/>
      <c r="B304" s="49">
        <v>55</v>
      </c>
      <c r="C304" s="50" t="s">
        <v>1013</v>
      </c>
      <c r="D304" s="50">
        <v>4</v>
      </c>
      <c r="E304" s="50" t="s">
        <v>1016</v>
      </c>
      <c r="F304" s="50" t="s">
        <v>3</v>
      </c>
      <c r="G304" s="51" t="s">
        <v>136</v>
      </c>
      <c r="H304" s="61">
        <v>3.6000000000000001</v>
      </c>
      <c r="I304" s="35">
        <f>ROUND(0,2)</f>
        <v>0</v>
      </c>
      <c r="J304" s="62">
        <f>ROUND(I304*H304,2)</f>
        <v>0</v>
      </c>
      <c r="K304" s="63">
        <v>0.20999999999999999</v>
      </c>
      <c r="L304" s="64">
        <f>IF(ISNUMBER(K304),ROUND(J304*(K304+1),2),0)</f>
        <v>0</v>
      </c>
      <c r="M304" s="12"/>
      <c r="N304" s="2"/>
      <c r="O304" s="2"/>
      <c r="P304" s="2"/>
      <c r="Q304" s="41">
        <f>IF(ISNUMBER(K304),IF(H304&gt;0,IF(I304&gt;0,J304,0),0),0)</f>
        <v>0</v>
      </c>
      <c r="R304" s="30">
        <f>IF(ISNUMBER(K304)=FALSE,J304,0)</f>
        <v>0</v>
      </c>
    </row>
    <row r="305">
      <c r="A305" s="9"/>
      <c r="B305" s="56" t="s">
        <v>67</v>
      </c>
      <c r="C305" s="1"/>
      <c r="D305" s="1"/>
      <c r="E305" s="57" t="s">
        <v>1012</v>
      </c>
      <c r="F305" s="1"/>
      <c r="G305" s="1"/>
      <c r="H305" s="48"/>
      <c r="I305" s="1"/>
      <c r="J305" s="48"/>
      <c r="K305" s="1"/>
      <c r="L305" s="1"/>
      <c r="M305" s="12"/>
      <c r="N305" s="2"/>
      <c r="O305" s="2"/>
      <c r="P305" s="2"/>
      <c r="Q305" s="2"/>
    </row>
    <row r="306">
      <c r="A306" s="9"/>
      <c r="B306" s="56" t="s">
        <v>69</v>
      </c>
      <c r="C306" s="1"/>
      <c r="D306" s="1"/>
      <c r="E306" s="57" t="s">
        <v>1019</v>
      </c>
      <c r="F306" s="1"/>
      <c r="G306" s="1"/>
      <c r="H306" s="48"/>
      <c r="I306" s="1"/>
      <c r="J306" s="48"/>
      <c r="K306" s="1"/>
      <c r="L306" s="1"/>
      <c r="M306" s="12"/>
      <c r="N306" s="2"/>
      <c r="O306" s="2"/>
      <c r="P306" s="2"/>
      <c r="Q306" s="2"/>
    </row>
    <row r="307">
      <c r="A307" s="9"/>
      <c r="B307" s="56" t="s">
        <v>71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 thickBot="1">
      <c r="A308" s="9"/>
      <c r="B308" s="58" t="s">
        <v>73</v>
      </c>
      <c r="C308" s="29"/>
      <c r="D308" s="29"/>
      <c r="E308" s="59"/>
      <c r="F308" s="29"/>
      <c r="G308" s="29"/>
      <c r="H308" s="60"/>
      <c r="I308" s="29"/>
      <c r="J308" s="60"/>
      <c r="K308" s="29"/>
      <c r="L308" s="29"/>
      <c r="M308" s="12"/>
      <c r="N308" s="2"/>
      <c r="O308" s="2"/>
      <c r="P308" s="2"/>
      <c r="Q308" s="2"/>
    </row>
    <row r="309" thickTop="1">
      <c r="A309" s="9"/>
      <c r="B309" s="49">
        <v>56</v>
      </c>
      <c r="C309" s="50" t="s">
        <v>1020</v>
      </c>
      <c r="D309" s="50">
        <v>1</v>
      </c>
      <c r="E309" s="50" t="s">
        <v>1021</v>
      </c>
      <c r="F309" s="50" t="s">
        <v>3</v>
      </c>
      <c r="G309" s="51" t="s">
        <v>136</v>
      </c>
      <c r="H309" s="61">
        <v>1.4399999999999999</v>
      </c>
      <c r="I309" s="35">
        <f>ROUND(0,2)</f>
        <v>0</v>
      </c>
      <c r="J309" s="62">
        <f>ROUND(I309*H309,2)</f>
        <v>0</v>
      </c>
      <c r="K309" s="63">
        <v>0.20999999999999999</v>
      </c>
      <c r="L309" s="64">
        <f>IF(ISNUMBER(K309),ROUND(J309*(K309+1),2),0)</f>
        <v>0</v>
      </c>
      <c r="M309" s="12"/>
      <c r="N309" s="2"/>
      <c r="O309" s="2"/>
      <c r="P309" s="2"/>
      <c r="Q309" s="41">
        <f>IF(ISNUMBER(K309),IF(H309&gt;0,IF(I309&gt;0,J309,0),0),0)</f>
        <v>0</v>
      </c>
      <c r="R309" s="30">
        <f>IF(ISNUMBER(K309)=FALSE,J309,0)</f>
        <v>0</v>
      </c>
    </row>
    <row r="310">
      <c r="A310" s="9"/>
      <c r="B310" s="56" t="s">
        <v>67</v>
      </c>
      <c r="C310" s="1"/>
      <c r="D310" s="1"/>
      <c r="E310" s="57" t="s">
        <v>977</v>
      </c>
      <c r="F310" s="1"/>
      <c r="G310" s="1"/>
      <c r="H310" s="48"/>
      <c r="I310" s="1"/>
      <c r="J310" s="48"/>
      <c r="K310" s="1"/>
      <c r="L310" s="1"/>
      <c r="M310" s="12"/>
      <c r="N310" s="2"/>
      <c r="O310" s="2"/>
      <c r="P310" s="2"/>
      <c r="Q310" s="2"/>
    </row>
    <row r="311">
      <c r="A311" s="9"/>
      <c r="B311" s="56" t="s">
        <v>69</v>
      </c>
      <c r="C311" s="1"/>
      <c r="D311" s="1"/>
      <c r="E311" s="57" t="s">
        <v>1018</v>
      </c>
      <c r="F311" s="1"/>
      <c r="G311" s="1"/>
      <c r="H311" s="48"/>
      <c r="I311" s="1"/>
      <c r="J311" s="48"/>
      <c r="K311" s="1"/>
      <c r="L311" s="1"/>
      <c r="M311" s="12"/>
      <c r="N311" s="2"/>
      <c r="O311" s="2"/>
      <c r="P311" s="2"/>
      <c r="Q311" s="2"/>
    </row>
    <row r="312">
      <c r="A312" s="9"/>
      <c r="B312" s="56" t="s">
        <v>71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 thickBot="1">
      <c r="A313" s="9"/>
      <c r="B313" s="58" t="s">
        <v>73</v>
      </c>
      <c r="C313" s="29"/>
      <c r="D313" s="29"/>
      <c r="E313" s="59"/>
      <c r="F313" s="29"/>
      <c r="G313" s="29"/>
      <c r="H313" s="60"/>
      <c r="I313" s="29"/>
      <c r="J313" s="60"/>
      <c r="K313" s="29"/>
      <c r="L313" s="29"/>
      <c r="M313" s="12"/>
      <c r="N313" s="2"/>
      <c r="O313" s="2"/>
      <c r="P313" s="2"/>
      <c r="Q313" s="2"/>
    </row>
    <row r="314" thickTop="1">
      <c r="A314" s="9"/>
      <c r="B314" s="49">
        <v>57</v>
      </c>
      <c r="C314" s="50" t="s">
        <v>1020</v>
      </c>
      <c r="D314" s="50">
        <v>2</v>
      </c>
      <c r="E314" s="50" t="s">
        <v>1021</v>
      </c>
      <c r="F314" s="50" t="s">
        <v>3</v>
      </c>
      <c r="G314" s="51" t="s">
        <v>136</v>
      </c>
      <c r="H314" s="61">
        <v>3.6000000000000001</v>
      </c>
      <c r="I314" s="35">
        <f>ROUND(0,2)</f>
        <v>0</v>
      </c>
      <c r="J314" s="62">
        <f>ROUND(I314*H314,2)</f>
        <v>0</v>
      </c>
      <c r="K314" s="63">
        <v>0.20999999999999999</v>
      </c>
      <c r="L314" s="64">
        <f>IF(ISNUMBER(K314),ROUND(J314*(K314+1),2),0)</f>
        <v>0</v>
      </c>
      <c r="M314" s="12"/>
      <c r="N314" s="2"/>
      <c r="O314" s="2"/>
      <c r="P314" s="2"/>
      <c r="Q314" s="41">
        <f>IF(ISNUMBER(K314),IF(H314&gt;0,IF(I314&gt;0,J314,0),0),0)</f>
        <v>0</v>
      </c>
      <c r="R314" s="30">
        <f>IF(ISNUMBER(K314)=FALSE,J314,0)</f>
        <v>0</v>
      </c>
    </row>
    <row r="315">
      <c r="A315" s="9"/>
      <c r="B315" s="56" t="s">
        <v>67</v>
      </c>
      <c r="C315" s="1"/>
      <c r="D315" s="1"/>
      <c r="E315" s="57" t="s">
        <v>1012</v>
      </c>
      <c r="F315" s="1"/>
      <c r="G315" s="1"/>
      <c r="H315" s="48"/>
      <c r="I315" s="1"/>
      <c r="J315" s="48"/>
      <c r="K315" s="1"/>
      <c r="L315" s="1"/>
      <c r="M315" s="12"/>
      <c r="N315" s="2"/>
      <c r="O315" s="2"/>
      <c r="P315" s="2"/>
      <c r="Q315" s="2"/>
    </row>
    <row r="316">
      <c r="A316" s="9"/>
      <c r="B316" s="56" t="s">
        <v>69</v>
      </c>
      <c r="C316" s="1"/>
      <c r="D316" s="1"/>
      <c r="E316" s="57" t="s">
        <v>1019</v>
      </c>
      <c r="F316" s="1"/>
      <c r="G316" s="1"/>
      <c r="H316" s="48"/>
      <c r="I316" s="1"/>
      <c r="J316" s="48"/>
      <c r="K316" s="1"/>
      <c r="L316" s="1"/>
      <c r="M316" s="12"/>
      <c r="N316" s="2"/>
      <c r="O316" s="2"/>
      <c r="P316" s="2"/>
      <c r="Q316" s="2"/>
    </row>
    <row r="317">
      <c r="A317" s="9"/>
      <c r="B317" s="56" t="s">
        <v>71</v>
      </c>
      <c r="C317" s="1"/>
      <c r="D317" s="1"/>
      <c r="E317" s="57" t="s">
        <v>3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 thickBot="1">
      <c r="A318" s="9"/>
      <c r="B318" s="58" t="s">
        <v>73</v>
      </c>
      <c r="C318" s="29"/>
      <c r="D318" s="29"/>
      <c r="E318" s="59"/>
      <c r="F318" s="29"/>
      <c r="G318" s="29"/>
      <c r="H318" s="60"/>
      <c r="I318" s="29"/>
      <c r="J318" s="60"/>
      <c r="K318" s="29"/>
      <c r="L318" s="29"/>
      <c r="M318" s="12"/>
      <c r="N318" s="2"/>
      <c r="O318" s="2"/>
      <c r="P318" s="2"/>
      <c r="Q318" s="2"/>
    </row>
    <row r="319" thickTop="1">
      <c r="A319" s="9"/>
      <c r="B319" s="49">
        <v>58</v>
      </c>
      <c r="C319" s="50" t="s">
        <v>1020</v>
      </c>
      <c r="D319" s="50">
        <v>3</v>
      </c>
      <c r="E319" s="50" t="s">
        <v>1021</v>
      </c>
      <c r="F319" s="50" t="s">
        <v>3</v>
      </c>
      <c r="G319" s="51" t="s">
        <v>136</v>
      </c>
      <c r="H319" s="61">
        <v>7.04</v>
      </c>
      <c r="I319" s="35">
        <f>ROUND(0,2)</f>
        <v>0</v>
      </c>
      <c r="J319" s="62">
        <f>ROUND(I319*H319,2)</f>
        <v>0</v>
      </c>
      <c r="K319" s="63">
        <v>0.20999999999999999</v>
      </c>
      <c r="L319" s="64">
        <f>IF(ISNUMBER(K319),ROUND(J319*(K319+1),2),0)</f>
        <v>0</v>
      </c>
      <c r="M319" s="12"/>
      <c r="N319" s="2"/>
      <c r="O319" s="2"/>
      <c r="P319" s="2"/>
      <c r="Q319" s="41">
        <f>IF(ISNUMBER(K319),IF(H319&gt;0,IF(I319&gt;0,J319,0),0),0)</f>
        <v>0</v>
      </c>
      <c r="R319" s="30">
        <f>IF(ISNUMBER(K319)=FALSE,J319,0)</f>
        <v>0</v>
      </c>
    </row>
    <row r="320">
      <c r="A320" s="9"/>
      <c r="B320" s="56" t="s">
        <v>67</v>
      </c>
      <c r="C320" s="1"/>
      <c r="D320" s="1"/>
      <c r="E320" s="57" t="s">
        <v>980</v>
      </c>
      <c r="F320" s="1"/>
      <c r="G320" s="1"/>
      <c r="H320" s="48"/>
      <c r="I320" s="1"/>
      <c r="J320" s="48"/>
      <c r="K320" s="1"/>
      <c r="L320" s="1"/>
      <c r="M320" s="12"/>
      <c r="N320" s="2"/>
      <c r="O320" s="2"/>
      <c r="P320" s="2"/>
      <c r="Q320" s="2"/>
    </row>
    <row r="321">
      <c r="A321" s="9"/>
      <c r="B321" s="56" t="s">
        <v>69</v>
      </c>
      <c r="C321" s="1"/>
      <c r="D321" s="1"/>
      <c r="E321" s="57" t="s">
        <v>1015</v>
      </c>
      <c r="F321" s="1"/>
      <c r="G321" s="1"/>
      <c r="H321" s="48"/>
      <c r="I321" s="1"/>
      <c r="J321" s="48"/>
      <c r="K321" s="1"/>
      <c r="L321" s="1"/>
      <c r="M321" s="12"/>
      <c r="N321" s="2"/>
      <c r="O321" s="2"/>
      <c r="P321" s="2"/>
      <c r="Q321" s="2"/>
    </row>
    <row r="322">
      <c r="A322" s="9"/>
      <c r="B322" s="56" t="s">
        <v>71</v>
      </c>
      <c r="C322" s="1"/>
      <c r="D322" s="1"/>
      <c r="E322" s="57" t="s">
        <v>3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 thickBot="1">
      <c r="A323" s="9"/>
      <c r="B323" s="58" t="s">
        <v>73</v>
      </c>
      <c r="C323" s="29"/>
      <c r="D323" s="29"/>
      <c r="E323" s="59"/>
      <c r="F323" s="29"/>
      <c r="G323" s="29"/>
      <c r="H323" s="60"/>
      <c r="I323" s="29"/>
      <c r="J323" s="60"/>
      <c r="K323" s="29"/>
      <c r="L323" s="29"/>
      <c r="M323" s="12"/>
      <c r="N323" s="2"/>
      <c r="O323" s="2"/>
      <c r="P323" s="2"/>
      <c r="Q323" s="2"/>
    </row>
    <row r="324" thickTop="1">
      <c r="A324" s="9"/>
      <c r="B324" s="49">
        <v>59</v>
      </c>
      <c r="C324" s="50" t="s">
        <v>1020</v>
      </c>
      <c r="D324" s="50">
        <v>4</v>
      </c>
      <c r="E324" s="50" t="s">
        <v>1021</v>
      </c>
      <c r="F324" s="50" t="s">
        <v>3</v>
      </c>
      <c r="G324" s="51" t="s">
        <v>136</v>
      </c>
      <c r="H324" s="61">
        <v>17.600000000000001</v>
      </c>
      <c r="I324" s="35">
        <f>ROUND(0,2)</f>
        <v>0</v>
      </c>
      <c r="J324" s="62">
        <f>ROUND(I324*H324,2)</f>
        <v>0</v>
      </c>
      <c r="K324" s="63">
        <v>0.20999999999999999</v>
      </c>
      <c r="L324" s="64">
        <f>IF(ISNUMBER(K324),ROUND(J324*(K324+1),2),0)</f>
        <v>0</v>
      </c>
      <c r="M324" s="12"/>
      <c r="N324" s="2"/>
      <c r="O324" s="2"/>
      <c r="P324" s="2"/>
      <c r="Q324" s="41">
        <f>IF(ISNUMBER(K324),IF(H324&gt;0,IF(I324&gt;0,J324,0),0),0)</f>
        <v>0</v>
      </c>
      <c r="R324" s="30">
        <f>IF(ISNUMBER(K324)=FALSE,J324,0)</f>
        <v>0</v>
      </c>
    </row>
    <row r="325">
      <c r="A325" s="9"/>
      <c r="B325" s="56" t="s">
        <v>67</v>
      </c>
      <c r="C325" s="1"/>
      <c r="D325" s="1"/>
      <c r="E325" s="57" t="s">
        <v>1008</v>
      </c>
      <c r="F325" s="1"/>
      <c r="G325" s="1"/>
      <c r="H325" s="48"/>
      <c r="I325" s="1"/>
      <c r="J325" s="48"/>
      <c r="K325" s="1"/>
      <c r="L325" s="1"/>
      <c r="M325" s="12"/>
      <c r="N325" s="2"/>
      <c r="O325" s="2"/>
      <c r="P325" s="2"/>
      <c r="Q325" s="2"/>
    </row>
    <row r="326">
      <c r="A326" s="9"/>
      <c r="B326" s="56" t="s">
        <v>69</v>
      </c>
      <c r="C326" s="1"/>
      <c r="D326" s="1"/>
      <c r="E326" s="57" t="s">
        <v>1017</v>
      </c>
      <c r="F326" s="1"/>
      <c r="G326" s="1"/>
      <c r="H326" s="48"/>
      <c r="I326" s="1"/>
      <c r="J326" s="48"/>
      <c r="K326" s="1"/>
      <c r="L326" s="1"/>
      <c r="M326" s="12"/>
      <c r="N326" s="2"/>
      <c r="O326" s="2"/>
      <c r="P326" s="2"/>
      <c r="Q326" s="2"/>
    </row>
    <row r="327">
      <c r="A327" s="9"/>
      <c r="B327" s="56" t="s">
        <v>71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 thickBot="1">
      <c r="A328" s="9"/>
      <c r="B328" s="58" t="s">
        <v>73</v>
      </c>
      <c r="C328" s="29"/>
      <c r="D328" s="29"/>
      <c r="E328" s="59"/>
      <c r="F328" s="29"/>
      <c r="G328" s="29"/>
      <c r="H328" s="60"/>
      <c r="I328" s="29"/>
      <c r="J328" s="60"/>
      <c r="K328" s="29"/>
      <c r="L328" s="29"/>
      <c r="M328" s="12"/>
      <c r="N328" s="2"/>
      <c r="O328" s="2"/>
      <c r="P328" s="2"/>
      <c r="Q328" s="2"/>
    </row>
    <row r="329" thickTop="1">
      <c r="A329" s="9"/>
      <c r="B329" s="49">
        <v>60</v>
      </c>
      <c r="C329" s="50" t="s">
        <v>1022</v>
      </c>
      <c r="D329" s="50">
        <v>1</v>
      </c>
      <c r="E329" s="50" t="s">
        <v>1023</v>
      </c>
      <c r="F329" s="50" t="s">
        <v>3</v>
      </c>
      <c r="G329" s="51" t="s">
        <v>136</v>
      </c>
      <c r="H329" s="61">
        <v>30.100000000000001</v>
      </c>
      <c r="I329" s="35">
        <f>ROUND(0,2)</f>
        <v>0</v>
      </c>
      <c r="J329" s="62">
        <f>ROUND(I329*H329,2)</f>
        <v>0</v>
      </c>
      <c r="K329" s="63">
        <v>0.20999999999999999</v>
      </c>
      <c r="L329" s="64">
        <f>IF(ISNUMBER(K329),ROUND(J329*(K329+1),2),0)</f>
        <v>0</v>
      </c>
      <c r="M329" s="12"/>
      <c r="N329" s="2"/>
      <c r="O329" s="2"/>
      <c r="P329" s="2"/>
      <c r="Q329" s="41">
        <f>IF(ISNUMBER(K329),IF(H329&gt;0,IF(I329&gt;0,J329,0),0),0)</f>
        <v>0</v>
      </c>
      <c r="R329" s="30">
        <f>IF(ISNUMBER(K329)=FALSE,J329,0)</f>
        <v>0</v>
      </c>
    </row>
    <row r="330">
      <c r="A330" s="9"/>
      <c r="B330" s="56" t="s">
        <v>67</v>
      </c>
      <c r="C330" s="1"/>
      <c r="D330" s="1"/>
      <c r="E330" s="57" t="s">
        <v>983</v>
      </c>
      <c r="F330" s="1"/>
      <c r="G330" s="1"/>
      <c r="H330" s="48"/>
      <c r="I330" s="1"/>
      <c r="J330" s="48"/>
      <c r="K330" s="1"/>
      <c r="L330" s="1"/>
      <c r="M330" s="12"/>
      <c r="N330" s="2"/>
      <c r="O330" s="2"/>
      <c r="P330" s="2"/>
      <c r="Q330" s="2"/>
    </row>
    <row r="331">
      <c r="A331" s="9"/>
      <c r="B331" s="56" t="s">
        <v>69</v>
      </c>
      <c r="C331" s="1"/>
      <c r="D331" s="1"/>
      <c r="E331" s="57" t="s">
        <v>1024</v>
      </c>
      <c r="F331" s="1"/>
      <c r="G331" s="1"/>
      <c r="H331" s="48"/>
      <c r="I331" s="1"/>
      <c r="J331" s="48"/>
      <c r="K331" s="1"/>
      <c r="L331" s="1"/>
      <c r="M331" s="12"/>
      <c r="N331" s="2"/>
      <c r="O331" s="2"/>
      <c r="P331" s="2"/>
      <c r="Q331" s="2"/>
    </row>
    <row r="332">
      <c r="A332" s="9"/>
      <c r="B332" s="56" t="s">
        <v>71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 thickBot="1">
      <c r="A333" s="9"/>
      <c r="B333" s="58" t="s">
        <v>73</v>
      </c>
      <c r="C333" s="29"/>
      <c r="D333" s="29"/>
      <c r="E333" s="59"/>
      <c r="F333" s="29"/>
      <c r="G333" s="29"/>
      <c r="H333" s="60"/>
      <c r="I333" s="29"/>
      <c r="J333" s="60"/>
      <c r="K333" s="29"/>
      <c r="L333" s="29"/>
      <c r="M333" s="12"/>
      <c r="N333" s="2"/>
      <c r="O333" s="2"/>
      <c r="P333" s="2"/>
      <c r="Q333" s="2"/>
    </row>
    <row r="334" thickTop="1">
      <c r="A334" s="9"/>
      <c r="B334" s="49">
        <v>61</v>
      </c>
      <c r="C334" s="50" t="s">
        <v>1022</v>
      </c>
      <c r="D334" s="50">
        <v>2</v>
      </c>
      <c r="E334" s="50" t="s">
        <v>1025</v>
      </c>
      <c r="F334" s="50" t="s">
        <v>3</v>
      </c>
      <c r="G334" s="51" t="s">
        <v>136</v>
      </c>
      <c r="H334" s="61">
        <v>10.56</v>
      </c>
      <c r="I334" s="35">
        <f>ROUND(0,2)</f>
        <v>0</v>
      </c>
      <c r="J334" s="62">
        <f>ROUND(I334*H334,2)</f>
        <v>0</v>
      </c>
      <c r="K334" s="63">
        <v>0.20999999999999999</v>
      </c>
      <c r="L334" s="64">
        <f>IF(ISNUMBER(K334),ROUND(J334*(K334+1),2),0)</f>
        <v>0</v>
      </c>
      <c r="M334" s="12"/>
      <c r="N334" s="2"/>
      <c r="O334" s="2"/>
      <c r="P334" s="2"/>
      <c r="Q334" s="41">
        <f>IF(ISNUMBER(K334),IF(H334&gt;0,IF(I334&gt;0,J334,0),0),0)</f>
        <v>0</v>
      </c>
      <c r="R334" s="30">
        <f>IF(ISNUMBER(K334)=FALSE,J334,0)</f>
        <v>0</v>
      </c>
    </row>
    <row r="335">
      <c r="A335" s="9"/>
      <c r="B335" s="56" t="s">
        <v>67</v>
      </c>
      <c r="C335" s="1"/>
      <c r="D335" s="1"/>
      <c r="E335" s="57" t="s">
        <v>3</v>
      </c>
      <c r="F335" s="1"/>
      <c r="G335" s="1"/>
      <c r="H335" s="48"/>
      <c r="I335" s="1"/>
      <c r="J335" s="48"/>
      <c r="K335" s="1"/>
      <c r="L335" s="1"/>
      <c r="M335" s="12"/>
      <c r="N335" s="2"/>
      <c r="O335" s="2"/>
      <c r="P335" s="2"/>
      <c r="Q335" s="2"/>
    </row>
    <row r="336">
      <c r="A336" s="9"/>
      <c r="B336" s="56" t="s">
        <v>69</v>
      </c>
      <c r="C336" s="1"/>
      <c r="D336" s="1"/>
      <c r="E336" s="57" t="s">
        <v>965</v>
      </c>
      <c r="F336" s="1"/>
      <c r="G336" s="1"/>
      <c r="H336" s="48"/>
      <c r="I336" s="1"/>
      <c r="J336" s="48"/>
      <c r="K336" s="1"/>
      <c r="L336" s="1"/>
      <c r="M336" s="12"/>
      <c r="N336" s="2"/>
      <c r="O336" s="2"/>
      <c r="P336" s="2"/>
      <c r="Q336" s="2"/>
    </row>
    <row r="337">
      <c r="A337" s="9"/>
      <c r="B337" s="56" t="s">
        <v>71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 thickBot="1">
      <c r="A338" s="9"/>
      <c r="B338" s="58" t="s">
        <v>73</v>
      </c>
      <c r="C338" s="29"/>
      <c r="D338" s="29"/>
      <c r="E338" s="59" t="s">
        <v>824</v>
      </c>
      <c r="F338" s="29"/>
      <c r="G338" s="29"/>
      <c r="H338" s="60"/>
      <c r="I338" s="29"/>
      <c r="J338" s="60"/>
      <c r="K338" s="29"/>
      <c r="L338" s="29"/>
      <c r="M338" s="12"/>
      <c r="N338" s="2"/>
      <c r="O338" s="2"/>
      <c r="P338" s="2"/>
      <c r="Q338" s="2"/>
    </row>
    <row r="339" thickTop="1">
      <c r="A339" s="9"/>
      <c r="B339" s="49">
        <v>62</v>
      </c>
      <c r="C339" s="50" t="s">
        <v>1022</v>
      </c>
      <c r="D339" s="50">
        <v>3</v>
      </c>
      <c r="E339" s="50" t="s">
        <v>1026</v>
      </c>
      <c r="F339" s="50" t="s">
        <v>3</v>
      </c>
      <c r="G339" s="51" t="s">
        <v>938</v>
      </c>
      <c r="H339" s="61">
        <v>1</v>
      </c>
      <c r="I339" s="35">
        <f>ROUND(0,2)</f>
        <v>0</v>
      </c>
      <c r="J339" s="62">
        <f>ROUND(I339*H339,2)</f>
        <v>0</v>
      </c>
      <c r="K339" s="63">
        <v>0.20999999999999999</v>
      </c>
      <c r="L339" s="64">
        <f>IF(ISNUMBER(K339),ROUND(J339*(K339+1),2),0)</f>
        <v>0</v>
      </c>
      <c r="M339" s="12"/>
      <c r="N339" s="2"/>
      <c r="O339" s="2"/>
      <c r="P339" s="2"/>
      <c r="Q339" s="41">
        <f>IF(ISNUMBER(K339),IF(H339&gt;0,IF(I339&gt;0,J339,0),0),0)</f>
        <v>0</v>
      </c>
      <c r="R339" s="30">
        <f>IF(ISNUMBER(K339)=FALSE,J339,0)</f>
        <v>0</v>
      </c>
    </row>
    <row r="340">
      <c r="A340" s="9"/>
      <c r="B340" s="56" t="s">
        <v>67</v>
      </c>
      <c r="C340" s="1"/>
      <c r="D340" s="1"/>
      <c r="E340" s="57" t="s">
        <v>3</v>
      </c>
      <c r="F340" s="1"/>
      <c r="G340" s="1"/>
      <c r="H340" s="48"/>
      <c r="I340" s="1"/>
      <c r="J340" s="48"/>
      <c r="K340" s="1"/>
      <c r="L340" s="1"/>
      <c r="M340" s="12"/>
      <c r="N340" s="2"/>
      <c r="O340" s="2"/>
      <c r="P340" s="2"/>
      <c r="Q340" s="2"/>
    </row>
    <row r="341">
      <c r="A341" s="9"/>
      <c r="B341" s="56" t="s">
        <v>69</v>
      </c>
      <c r="C341" s="1"/>
      <c r="D341" s="1"/>
      <c r="E341" s="57" t="s">
        <v>3</v>
      </c>
      <c r="F341" s="1"/>
      <c r="G341" s="1"/>
      <c r="H341" s="48"/>
      <c r="I341" s="1"/>
      <c r="J341" s="48"/>
      <c r="K341" s="1"/>
      <c r="L341" s="1"/>
      <c r="M341" s="12"/>
      <c r="N341" s="2"/>
      <c r="O341" s="2"/>
      <c r="P341" s="2"/>
      <c r="Q341" s="2"/>
    </row>
    <row r="342">
      <c r="A342" s="9"/>
      <c r="B342" s="56" t="s">
        <v>71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 thickBot="1">
      <c r="A343" s="9"/>
      <c r="B343" s="58" t="s">
        <v>73</v>
      </c>
      <c r="C343" s="29"/>
      <c r="D343" s="29"/>
      <c r="E343" s="59" t="s">
        <v>824</v>
      </c>
      <c r="F343" s="29"/>
      <c r="G343" s="29"/>
      <c r="H343" s="60"/>
      <c r="I343" s="29"/>
      <c r="J343" s="60"/>
      <c r="K343" s="29"/>
      <c r="L343" s="29"/>
      <c r="M343" s="12"/>
      <c r="N343" s="2"/>
      <c r="O343" s="2"/>
      <c r="P343" s="2"/>
      <c r="Q343" s="2"/>
    </row>
    <row r="344" thickTop="1">
      <c r="A344" s="9"/>
      <c r="B344" s="49">
        <v>63</v>
      </c>
      <c r="C344" s="50" t="s">
        <v>1022</v>
      </c>
      <c r="D344" s="50">
        <v>4</v>
      </c>
      <c r="E344" s="50" t="s">
        <v>1027</v>
      </c>
      <c r="F344" s="50" t="s">
        <v>3</v>
      </c>
      <c r="G344" s="51" t="s">
        <v>938</v>
      </c>
      <c r="H344" s="61">
        <v>1</v>
      </c>
      <c r="I344" s="35">
        <f>ROUND(0,2)</f>
        <v>0</v>
      </c>
      <c r="J344" s="62">
        <f>ROUND(I344*H344,2)</f>
        <v>0</v>
      </c>
      <c r="K344" s="63">
        <v>0.20999999999999999</v>
      </c>
      <c r="L344" s="64">
        <f>IF(ISNUMBER(K344),ROUND(J344*(K344+1),2),0)</f>
        <v>0</v>
      </c>
      <c r="M344" s="12"/>
      <c r="N344" s="2"/>
      <c r="O344" s="2"/>
      <c r="P344" s="2"/>
      <c r="Q344" s="41">
        <f>IF(ISNUMBER(K344),IF(H344&gt;0,IF(I344&gt;0,J344,0),0),0)</f>
        <v>0</v>
      </c>
      <c r="R344" s="30">
        <f>IF(ISNUMBER(K344)=FALSE,J344,0)</f>
        <v>0</v>
      </c>
    </row>
    <row r="345">
      <c r="A345" s="9"/>
      <c r="B345" s="56" t="s">
        <v>67</v>
      </c>
      <c r="C345" s="1"/>
      <c r="D345" s="1"/>
      <c r="E345" s="57" t="s">
        <v>3</v>
      </c>
      <c r="F345" s="1"/>
      <c r="G345" s="1"/>
      <c r="H345" s="48"/>
      <c r="I345" s="1"/>
      <c r="J345" s="48"/>
      <c r="K345" s="1"/>
      <c r="L345" s="1"/>
      <c r="M345" s="12"/>
      <c r="N345" s="2"/>
      <c r="O345" s="2"/>
      <c r="P345" s="2"/>
      <c r="Q345" s="2"/>
    </row>
    <row r="346">
      <c r="A346" s="9"/>
      <c r="B346" s="56" t="s">
        <v>69</v>
      </c>
      <c r="C346" s="1"/>
      <c r="D346" s="1"/>
      <c r="E346" s="57" t="s">
        <v>3</v>
      </c>
      <c r="F346" s="1"/>
      <c r="G346" s="1"/>
      <c r="H346" s="48"/>
      <c r="I346" s="1"/>
      <c r="J346" s="48"/>
      <c r="K346" s="1"/>
      <c r="L346" s="1"/>
      <c r="M346" s="12"/>
      <c r="N346" s="2"/>
      <c r="O346" s="2"/>
      <c r="P346" s="2"/>
      <c r="Q346" s="2"/>
    </row>
    <row r="347">
      <c r="A347" s="9"/>
      <c r="B347" s="56" t="s">
        <v>71</v>
      </c>
      <c r="C347" s="1"/>
      <c r="D347" s="1"/>
      <c r="E347" s="57" t="s">
        <v>3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 thickBot="1">
      <c r="A348" s="9"/>
      <c r="B348" s="58" t="s">
        <v>73</v>
      </c>
      <c r="C348" s="29"/>
      <c r="D348" s="29"/>
      <c r="E348" s="59" t="s">
        <v>824</v>
      </c>
      <c r="F348" s="29"/>
      <c r="G348" s="29"/>
      <c r="H348" s="60"/>
      <c r="I348" s="29"/>
      <c r="J348" s="60"/>
      <c r="K348" s="29"/>
      <c r="L348" s="29"/>
      <c r="M348" s="12"/>
      <c r="N348" s="2"/>
      <c r="O348" s="2"/>
      <c r="P348" s="2"/>
      <c r="Q348" s="2"/>
    </row>
    <row r="349" thickTop="1" thickBot="1" ht="25" customHeight="1">
      <c r="A349" s="9"/>
      <c r="B349" s="1"/>
      <c r="C349" s="65">
        <v>3</v>
      </c>
      <c r="D349" s="1"/>
      <c r="E349" s="65" t="s">
        <v>908</v>
      </c>
      <c r="F349" s="1"/>
      <c r="G349" s="66" t="s">
        <v>103</v>
      </c>
      <c r="H349" s="67">
        <f>J204+J209+J214+J219+J224+J229+J234+J239+J244+J249+J254+J259+J264+J269+J274+J279+J284+J289+J294+J299+J304+J309+J314+J319+J324+J329+J334+J339+J344</f>
        <v>0</v>
      </c>
      <c r="I349" s="66" t="s">
        <v>104</v>
      </c>
      <c r="J349" s="68">
        <f>(L349-H349)</f>
        <v>0</v>
      </c>
      <c r="K349" s="66" t="s">
        <v>105</v>
      </c>
      <c r="L349" s="69">
        <f>L204+L209+L214+L219+L224+L229+L234+L239+L244+L249+L254+L259+L264+L269+L274+L279+L284+L289+L294+L299+L304+L309+L314+L319+L324+L329+L334+L339+L344</f>
        <v>0</v>
      </c>
      <c r="M349" s="12"/>
      <c r="N349" s="2"/>
      <c r="O349" s="2"/>
      <c r="P349" s="2"/>
      <c r="Q349" s="41">
        <f>0+Q204+Q209+Q214+Q219+Q224+Q229+Q234+Q239+Q244+Q249+Q254+Q259+Q264+Q269+Q274+Q279+Q284+Q289+Q294+Q299+Q304+Q309+Q314+Q319+Q324+Q329+Q334+Q339+Q344</f>
        <v>0</v>
      </c>
      <c r="R349" s="30">
        <f>0+R204+R209+R214+R219+R224+R229+R234+R239+R244+R249+R254+R259+R264+R269+R274+R279+R284+R289+R294+R299+R304+R309+R314+R319+R324+R329+R334+R339+R344</f>
        <v>0</v>
      </c>
      <c r="S349" s="70">
        <f>Q349*(1+J349)+R349</f>
        <v>0</v>
      </c>
    </row>
    <row r="350" thickTop="1" thickBot="1" ht="25" customHeight="1">
      <c r="A350" s="9"/>
      <c r="B350" s="71"/>
      <c r="C350" s="71"/>
      <c r="D350" s="71"/>
      <c r="E350" s="71"/>
      <c r="F350" s="71"/>
      <c r="G350" s="72" t="s">
        <v>106</v>
      </c>
      <c r="H350" s="73">
        <f>J204+J209+J214+J219+J224+J229+J234+J239+J244+J249+J254+J259+J264+J269+J274+J279+J284+J289+J294+J299+J304+J309+J314+J319+J324+J329+J334+J339+J344</f>
        <v>0</v>
      </c>
      <c r="I350" s="72" t="s">
        <v>107</v>
      </c>
      <c r="J350" s="74">
        <f>0+J349</f>
        <v>0</v>
      </c>
      <c r="K350" s="72" t="s">
        <v>108</v>
      </c>
      <c r="L350" s="75">
        <f>L204+L209+L214+L219+L224+L229+L234+L239+L244+L249+L254+L259+L264+L269+L274+L279+L284+L289+L294+L299+L304+L309+L314+L319+L324+L329+L334+L339+L344</f>
        <v>0</v>
      </c>
      <c r="M350" s="12"/>
      <c r="N350" s="2"/>
      <c r="O350" s="2"/>
      <c r="P350" s="2"/>
      <c r="Q350" s="2"/>
    </row>
    <row r="351">
      <c r="A351" s="13"/>
      <c r="B351" s="4"/>
      <c r="C351" s="4"/>
      <c r="D351" s="4"/>
      <c r="E351" s="4"/>
      <c r="F351" s="4"/>
      <c r="G351" s="4"/>
      <c r="H351" s="76"/>
      <c r="I351" s="4"/>
      <c r="J351" s="76"/>
      <c r="K351" s="4"/>
      <c r="L351" s="4"/>
      <c r="M351" s="14"/>
      <c r="N351" s="2"/>
      <c r="O351" s="2"/>
      <c r="P351" s="2"/>
      <c r="Q351" s="2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2"/>
      <c r="P352" s="2"/>
      <c r="Q352" s="2"/>
    </row>
  </sheetData>
  <mergeCells count="2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5:L145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03:L20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H77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L77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AVERAGE(J76)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H77</f>
        <v>0</v>
      </c>
      <c r="L20" s="46">
        <f>L77</f>
        <v>0</v>
      </c>
      <c r="M20" s="12"/>
      <c r="N20" s="2"/>
      <c r="O20" s="2"/>
      <c r="P20" s="2"/>
      <c r="Q20" s="2"/>
      <c r="S20" s="30">
        <f>S76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64</v>
      </c>
      <c r="D26" s="50"/>
      <c r="E26" s="50" t="s">
        <v>65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68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70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>
      <c r="A31" s="9"/>
      <c r="B31" s="49">
        <v>2</v>
      </c>
      <c r="C31" s="50" t="s">
        <v>75</v>
      </c>
      <c r="D31" s="50"/>
      <c r="E31" s="50" t="s">
        <v>76</v>
      </c>
      <c r="F31" s="50" t="s">
        <v>3</v>
      </c>
      <c r="G31" s="51" t="s">
        <v>66</v>
      </c>
      <c r="H31" s="61">
        <v>1</v>
      </c>
      <c r="I31" s="35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77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3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78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79</v>
      </c>
      <c r="D36" s="50">
        <v>1</v>
      </c>
      <c r="E36" s="50" t="s">
        <v>80</v>
      </c>
      <c r="F36" s="50" t="s">
        <v>3</v>
      </c>
      <c r="G36" s="51" t="s">
        <v>66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82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79</v>
      </c>
      <c r="D41" s="50">
        <v>2</v>
      </c>
      <c r="E41" s="50" t="s">
        <v>80</v>
      </c>
      <c r="F41" s="50" t="s">
        <v>3</v>
      </c>
      <c r="G41" s="51" t="s">
        <v>66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83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82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5</v>
      </c>
      <c r="C46" s="50" t="s">
        <v>79</v>
      </c>
      <c r="D46" s="50">
        <v>3</v>
      </c>
      <c r="E46" s="50" t="s">
        <v>80</v>
      </c>
      <c r="F46" s="50" t="s">
        <v>3</v>
      </c>
      <c r="G46" s="51" t="s">
        <v>66</v>
      </c>
      <c r="H46" s="61">
        <v>1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84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82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85</v>
      </c>
      <c r="D51" s="50"/>
      <c r="E51" s="50" t="s">
        <v>86</v>
      </c>
      <c r="F51" s="50" t="s">
        <v>3</v>
      </c>
      <c r="G51" s="51" t="s">
        <v>66</v>
      </c>
      <c r="H51" s="61">
        <v>1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87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82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7</v>
      </c>
      <c r="C56" s="50" t="s">
        <v>88</v>
      </c>
      <c r="D56" s="50"/>
      <c r="E56" s="50" t="s">
        <v>89</v>
      </c>
      <c r="F56" s="50" t="s">
        <v>3</v>
      </c>
      <c r="G56" s="51" t="s">
        <v>66</v>
      </c>
      <c r="H56" s="61">
        <v>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0">
        <f>IF(ISNUMBER(K56)=FALSE,J56,0)</f>
        <v>0</v>
      </c>
    </row>
    <row r="57">
      <c r="A57" s="9"/>
      <c r="B57" s="56" t="s">
        <v>67</v>
      </c>
      <c r="C57" s="1"/>
      <c r="D57" s="1"/>
      <c r="E57" s="57" t="s">
        <v>90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56" t="s">
        <v>69</v>
      </c>
      <c r="C58" s="1"/>
      <c r="D58" s="1"/>
      <c r="E58" s="57" t="s">
        <v>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71</v>
      </c>
      <c r="C59" s="1"/>
      <c r="D59" s="1"/>
      <c r="E59" s="57" t="s">
        <v>82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73</v>
      </c>
      <c r="C60" s="29"/>
      <c r="D60" s="29"/>
      <c r="E60" s="59" t="s">
        <v>74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8</v>
      </c>
      <c r="C61" s="50" t="s">
        <v>91</v>
      </c>
      <c r="D61" s="50"/>
      <c r="E61" s="50" t="s">
        <v>92</v>
      </c>
      <c r="F61" s="50" t="s">
        <v>3</v>
      </c>
      <c r="G61" s="51" t="s">
        <v>66</v>
      </c>
      <c r="H61" s="61">
        <v>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93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3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94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9</v>
      </c>
      <c r="C66" s="50" t="s">
        <v>95</v>
      </c>
      <c r="D66" s="50"/>
      <c r="E66" s="50" t="s">
        <v>96</v>
      </c>
      <c r="F66" s="50" t="s">
        <v>3</v>
      </c>
      <c r="G66" s="51" t="s">
        <v>66</v>
      </c>
      <c r="H66" s="61">
        <v>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97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3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82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10</v>
      </c>
      <c r="C71" s="50" t="s">
        <v>98</v>
      </c>
      <c r="D71" s="50"/>
      <c r="E71" s="50" t="s">
        <v>99</v>
      </c>
      <c r="F71" s="50" t="s">
        <v>3</v>
      </c>
      <c r="G71" s="51" t="s">
        <v>100</v>
      </c>
      <c r="H71" s="61">
        <v>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101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102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 thickBot="1" ht="25" customHeight="1">
      <c r="A76" s="9"/>
      <c r="B76" s="1"/>
      <c r="C76" s="65">
        <v>0</v>
      </c>
      <c r="D76" s="1"/>
      <c r="E76" s="65" t="s">
        <v>54</v>
      </c>
      <c r="F76" s="1"/>
      <c r="G76" s="66" t="s">
        <v>103</v>
      </c>
      <c r="H76" s="67">
        <f>J26+J31+J36+J41+J46+J51+J56+J61+J66+J71</f>
        <v>0</v>
      </c>
      <c r="I76" s="66" t="s">
        <v>104</v>
      </c>
      <c r="J76" s="68">
        <f>(L76-H76)</f>
        <v>0</v>
      </c>
      <c r="K76" s="66" t="s">
        <v>105</v>
      </c>
      <c r="L76" s="69">
        <f>L26+L31+L36+L41+L46+L51+L56+L61+L66+L71</f>
        <v>0</v>
      </c>
      <c r="M76" s="12"/>
      <c r="N76" s="2"/>
      <c r="O76" s="2"/>
      <c r="P76" s="2"/>
      <c r="Q76" s="41">
        <f>0+Q26+Q31+Q36+Q41+Q46+Q51+Q56+Q61+Q66+Q71</f>
        <v>0</v>
      </c>
      <c r="R76" s="30">
        <f>0+R26+R31+R36+R41+R46+R51+R56+R61+R66+R71</f>
        <v>0</v>
      </c>
      <c r="S76" s="70">
        <f>Q76*(1+J76)+R76</f>
        <v>0</v>
      </c>
    </row>
    <row r="77" thickTop="1" thickBot="1" ht="25" customHeight="1">
      <c r="A77" s="9"/>
      <c r="B77" s="71"/>
      <c r="C77" s="71"/>
      <c r="D77" s="71"/>
      <c r="E77" s="71"/>
      <c r="F77" s="71"/>
      <c r="G77" s="72" t="s">
        <v>106</v>
      </c>
      <c r="H77" s="73">
        <f>J26+J31+J36+J41+J46+J51+J56+J61+J66+J71</f>
        <v>0</v>
      </c>
      <c r="I77" s="72" t="s">
        <v>107</v>
      </c>
      <c r="J77" s="74">
        <f>0+J76</f>
        <v>0</v>
      </c>
      <c r="K77" s="72" t="s">
        <v>108</v>
      </c>
      <c r="L77" s="75">
        <f>L26+L31+L36+L41+L46+L51+L56+L61+L66+L71</f>
        <v>0</v>
      </c>
      <c r="M77" s="12"/>
      <c r="N77" s="2"/>
      <c r="O77" s="2"/>
      <c r="P77" s="2"/>
      <c r="Q77" s="2"/>
    </row>
    <row r="78">
      <c r="A78" s="13"/>
      <c r="B78" s="4"/>
      <c r="C78" s="4"/>
      <c r="D78" s="4"/>
      <c r="E78" s="4"/>
      <c r="F78" s="4"/>
      <c r="G78" s="4"/>
      <c r="H78" s="76"/>
      <c r="I78" s="4"/>
      <c r="J78" s="76"/>
      <c r="K78" s="4"/>
      <c r="L78" s="4"/>
      <c r="M78" s="14"/>
      <c r="N78" s="2"/>
      <c r="O78" s="2"/>
      <c r="P78" s="2"/>
      <c r="Q78" s="2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"/>
      <c r="Q79" s="2"/>
    </row>
  </sheetData>
  <mergeCells count="5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H52+H120+H133+H176+H184+H242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L52+L120+L133+L176+L184+L242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0">
        <f>AVERAGE(J51,J119,J132,J175,J183,J241)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H52</f>
        <v>0</v>
      </c>
      <c r="L20" s="46">
        <f>L52</f>
        <v>0</v>
      </c>
      <c r="M20" s="12"/>
      <c r="N20" s="2"/>
      <c r="O20" s="2"/>
      <c r="P20" s="2"/>
      <c r="Q20" s="2"/>
      <c r="S20" s="30">
        <f>S51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H120</f>
        <v>0</v>
      </c>
      <c r="L21" s="46">
        <f>L120</f>
        <v>0</v>
      </c>
      <c r="M21" s="12"/>
      <c r="N21" s="2"/>
      <c r="O21" s="2"/>
      <c r="P21" s="2"/>
      <c r="Q21" s="2"/>
      <c r="S21" s="30">
        <f>S119</f>
        <v>0</v>
      </c>
    </row>
    <row r="22">
      <c r="A22" s="9"/>
      <c r="B22" s="44">
        <v>2</v>
      </c>
      <c r="C22" s="1"/>
      <c r="D22" s="1"/>
      <c r="E22" s="45" t="s">
        <v>111</v>
      </c>
      <c r="F22" s="1"/>
      <c r="G22" s="1"/>
      <c r="H22" s="1"/>
      <c r="I22" s="1"/>
      <c r="J22" s="1"/>
      <c r="K22" s="46">
        <f>H133</f>
        <v>0</v>
      </c>
      <c r="L22" s="46">
        <f>L133</f>
        <v>0</v>
      </c>
      <c r="M22" s="12"/>
      <c r="N22" s="2"/>
      <c r="O22" s="2"/>
      <c r="P22" s="2"/>
      <c r="Q22" s="2"/>
      <c r="S22" s="30">
        <f>S132</f>
        <v>0</v>
      </c>
    </row>
    <row r="23">
      <c r="A23" s="9"/>
      <c r="B23" s="44">
        <v>5</v>
      </c>
      <c r="C23" s="1"/>
      <c r="D23" s="1"/>
      <c r="E23" s="45" t="s">
        <v>112</v>
      </c>
      <c r="F23" s="1"/>
      <c r="G23" s="1"/>
      <c r="H23" s="1"/>
      <c r="I23" s="1"/>
      <c r="J23" s="1"/>
      <c r="K23" s="46">
        <f>H176</f>
        <v>0</v>
      </c>
      <c r="L23" s="46">
        <f>L176</f>
        <v>0</v>
      </c>
      <c r="M23" s="12"/>
      <c r="N23" s="2"/>
      <c r="O23" s="2"/>
      <c r="P23" s="2"/>
      <c r="Q23" s="2"/>
      <c r="S23" s="30">
        <f>S175</f>
        <v>0</v>
      </c>
    </row>
    <row r="24">
      <c r="A24" s="9"/>
      <c r="B24" s="44">
        <v>8</v>
      </c>
      <c r="C24" s="1"/>
      <c r="D24" s="1"/>
      <c r="E24" s="45" t="s">
        <v>113</v>
      </c>
      <c r="F24" s="1"/>
      <c r="G24" s="1"/>
      <c r="H24" s="1"/>
      <c r="I24" s="1"/>
      <c r="J24" s="1"/>
      <c r="K24" s="46">
        <f>H184</f>
        <v>0</v>
      </c>
      <c r="L24" s="46">
        <f>L184</f>
        <v>0</v>
      </c>
      <c r="M24" s="12"/>
      <c r="N24" s="2"/>
      <c r="O24" s="2"/>
      <c r="P24" s="2"/>
      <c r="Q24" s="2"/>
      <c r="S24" s="30">
        <f>S183</f>
        <v>0</v>
      </c>
    </row>
    <row r="25">
      <c r="A25" s="9"/>
      <c r="B25" s="44">
        <v>9</v>
      </c>
      <c r="C25" s="1"/>
      <c r="D25" s="1"/>
      <c r="E25" s="45" t="s">
        <v>114</v>
      </c>
      <c r="F25" s="1"/>
      <c r="G25" s="1"/>
      <c r="H25" s="1"/>
      <c r="I25" s="1"/>
      <c r="J25" s="1"/>
      <c r="K25" s="46">
        <f>H242</f>
        <v>0</v>
      </c>
      <c r="L25" s="46">
        <f>L242</f>
        <v>0</v>
      </c>
      <c r="M25" s="77"/>
      <c r="N25" s="2"/>
      <c r="O25" s="2"/>
      <c r="P25" s="2"/>
      <c r="Q25" s="2"/>
      <c r="S25" s="30">
        <f>S241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6" t="s">
        <v>55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2" t="s">
        <v>56</v>
      </c>
      <c r="C29" s="42" t="s">
        <v>52</v>
      </c>
      <c r="D29" s="42" t="s">
        <v>57</v>
      </c>
      <c r="E29" s="42" t="s">
        <v>53</v>
      </c>
      <c r="F29" s="42" t="s">
        <v>58</v>
      </c>
      <c r="G29" s="43" t="s">
        <v>59</v>
      </c>
      <c r="H29" s="22" t="s">
        <v>60</v>
      </c>
      <c r="I29" s="22" t="s">
        <v>61</v>
      </c>
      <c r="J29" s="22" t="s">
        <v>16</v>
      </c>
      <c r="K29" s="43" t="s">
        <v>62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7" t="s">
        <v>63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115</v>
      </c>
      <c r="D31" s="50" t="s">
        <v>116</v>
      </c>
      <c r="E31" s="50" t="s">
        <v>117</v>
      </c>
      <c r="F31" s="50" t="s">
        <v>3</v>
      </c>
      <c r="G31" s="51" t="s">
        <v>118</v>
      </c>
      <c r="H31" s="52">
        <v>120.634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119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120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121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2</v>
      </c>
      <c r="C36" s="50" t="s">
        <v>115</v>
      </c>
      <c r="D36" s="50" t="s">
        <v>122</v>
      </c>
      <c r="E36" s="50" t="s">
        <v>117</v>
      </c>
      <c r="F36" s="50" t="s">
        <v>3</v>
      </c>
      <c r="G36" s="51" t="s">
        <v>118</v>
      </c>
      <c r="H36" s="61">
        <v>2194.6799999999998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123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124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121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3</v>
      </c>
      <c r="C41" s="50" t="s">
        <v>125</v>
      </c>
      <c r="D41" s="50"/>
      <c r="E41" s="50" t="s">
        <v>126</v>
      </c>
      <c r="F41" s="50" t="s">
        <v>3</v>
      </c>
      <c r="G41" s="51" t="s">
        <v>118</v>
      </c>
      <c r="H41" s="61">
        <v>2646.6379999999999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127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128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121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4</v>
      </c>
      <c r="C46" s="50" t="s">
        <v>129</v>
      </c>
      <c r="D46" s="50"/>
      <c r="E46" s="50" t="s">
        <v>130</v>
      </c>
      <c r="F46" s="50" t="s">
        <v>3</v>
      </c>
      <c r="G46" s="51" t="s">
        <v>118</v>
      </c>
      <c r="H46" s="61">
        <v>165.983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131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132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121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5">
        <v>0</v>
      </c>
      <c r="D51" s="1"/>
      <c r="E51" s="65" t="s">
        <v>54</v>
      </c>
      <c r="F51" s="1"/>
      <c r="G51" s="66" t="s">
        <v>103</v>
      </c>
      <c r="H51" s="67">
        <f>J31+J36+J41+J46</f>
        <v>0</v>
      </c>
      <c r="I51" s="66" t="s">
        <v>104</v>
      </c>
      <c r="J51" s="68">
        <f>(L51-H51)</f>
        <v>0</v>
      </c>
      <c r="K51" s="66" t="s">
        <v>105</v>
      </c>
      <c r="L51" s="69">
        <f>L31+L36+L41+L46</f>
        <v>0</v>
      </c>
      <c r="M51" s="12"/>
      <c r="N51" s="2"/>
      <c r="O51" s="2"/>
      <c r="P51" s="2"/>
      <c r="Q51" s="41">
        <f>0+Q31+Q36+Q41+Q46</f>
        <v>0</v>
      </c>
      <c r="R51" s="30">
        <f>0+R31+R36+R41+R46</f>
        <v>0</v>
      </c>
      <c r="S51" s="70">
        <f>Q51*(1+J51)+R51</f>
        <v>0</v>
      </c>
    </row>
    <row r="52" thickTop="1" thickBot="1" ht="25" customHeight="1">
      <c r="A52" s="9"/>
      <c r="B52" s="71"/>
      <c r="C52" s="71"/>
      <c r="D52" s="71"/>
      <c r="E52" s="71"/>
      <c r="F52" s="71"/>
      <c r="G52" s="72" t="s">
        <v>106</v>
      </c>
      <c r="H52" s="73">
        <f>J31+J36+J41+J46</f>
        <v>0</v>
      </c>
      <c r="I52" s="72" t="s">
        <v>107</v>
      </c>
      <c r="J52" s="74">
        <f>0+J51</f>
        <v>0</v>
      </c>
      <c r="K52" s="72" t="s">
        <v>108</v>
      </c>
      <c r="L52" s="75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0" t="s">
        <v>133</v>
      </c>
      <c r="C53" s="1"/>
      <c r="D53" s="1"/>
      <c r="E53" s="1"/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49">
        <v>5</v>
      </c>
      <c r="C54" s="50" t="s">
        <v>134</v>
      </c>
      <c r="D54" s="50"/>
      <c r="E54" s="50" t="s">
        <v>135</v>
      </c>
      <c r="F54" s="50" t="s">
        <v>3</v>
      </c>
      <c r="G54" s="51" t="s">
        <v>136</v>
      </c>
      <c r="H54" s="52">
        <v>66.393000000000001</v>
      </c>
      <c r="I54" s="24">
        <f>ROUND(0,2)</f>
        <v>0</v>
      </c>
      <c r="J54" s="53">
        <f>ROUND(I54*H54,2)</f>
        <v>0</v>
      </c>
      <c r="K54" s="54">
        <v>0.20999999999999999</v>
      </c>
      <c r="L54" s="55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0">
        <f>IF(ISNUMBER(K54)=FALSE,J54,0)</f>
        <v>0</v>
      </c>
    </row>
    <row r="55">
      <c r="A55" s="9"/>
      <c r="B55" s="56" t="s">
        <v>67</v>
      </c>
      <c r="C55" s="1"/>
      <c r="D55" s="1"/>
      <c r="E55" s="57" t="s">
        <v>137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69</v>
      </c>
      <c r="C56" s="1"/>
      <c r="D56" s="1"/>
      <c r="E56" s="57" t="s">
        <v>138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>
      <c r="A57" s="9"/>
      <c r="B57" s="56" t="s">
        <v>71</v>
      </c>
      <c r="C57" s="1"/>
      <c r="D57" s="1"/>
      <c r="E57" s="57" t="s">
        <v>139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73</v>
      </c>
      <c r="C58" s="29"/>
      <c r="D58" s="29"/>
      <c r="E58" s="59" t="s">
        <v>74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6</v>
      </c>
      <c r="C59" s="50" t="s">
        <v>140</v>
      </c>
      <c r="D59" s="50"/>
      <c r="E59" s="50" t="s">
        <v>141</v>
      </c>
      <c r="F59" s="50" t="s">
        <v>3</v>
      </c>
      <c r="G59" s="51" t="s">
        <v>136</v>
      </c>
      <c r="H59" s="61">
        <v>17.242000000000001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0">
        <f>IF(ISNUMBER(K59)=FALSE,J59,0)</f>
        <v>0</v>
      </c>
    </row>
    <row r="60">
      <c r="A60" s="9"/>
      <c r="B60" s="56" t="s">
        <v>67</v>
      </c>
      <c r="C60" s="1"/>
      <c r="D60" s="1"/>
      <c r="E60" s="57" t="s">
        <v>142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69</v>
      </c>
      <c r="C61" s="1"/>
      <c r="D61" s="1"/>
      <c r="E61" s="57" t="s">
        <v>143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56" t="s">
        <v>71</v>
      </c>
      <c r="C62" s="1"/>
      <c r="D62" s="1"/>
      <c r="E62" s="57" t="s">
        <v>139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73</v>
      </c>
      <c r="C63" s="29"/>
      <c r="D63" s="29"/>
      <c r="E63" s="59" t="s">
        <v>74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7</v>
      </c>
      <c r="C64" s="50" t="s">
        <v>144</v>
      </c>
      <c r="D64" s="50"/>
      <c r="E64" s="50" t="s">
        <v>145</v>
      </c>
      <c r="F64" s="50" t="s">
        <v>3</v>
      </c>
      <c r="G64" s="51" t="s">
        <v>136</v>
      </c>
      <c r="H64" s="61">
        <v>0.83199999999999996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0">
        <f>IF(ISNUMBER(K64)=FALSE,J64,0)</f>
        <v>0</v>
      </c>
    </row>
    <row r="65">
      <c r="A65" s="9"/>
      <c r="B65" s="56" t="s">
        <v>67</v>
      </c>
      <c r="C65" s="1"/>
      <c r="D65" s="1"/>
      <c r="E65" s="57" t="s">
        <v>146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69</v>
      </c>
      <c r="C66" s="1"/>
      <c r="D66" s="1"/>
      <c r="E66" s="57" t="s">
        <v>147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71</v>
      </c>
      <c r="C67" s="1"/>
      <c r="D67" s="1"/>
      <c r="E67" s="57" t="s">
        <v>139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73</v>
      </c>
      <c r="C68" s="29"/>
      <c r="D68" s="29"/>
      <c r="E68" s="59" t="s">
        <v>74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8</v>
      </c>
      <c r="C69" s="50" t="s">
        <v>148</v>
      </c>
      <c r="D69" s="50"/>
      <c r="E69" s="50" t="s">
        <v>149</v>
      </c>
      <c r="F69" s="50" t="s">
        <v>3</v>
      </c>
      <c r="G69" s="51" t="s">
        <v>136</v>
      </c>
      <c r="H69" s="61">
        <v>1201.5640000000001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0">
        <f>IF(ISNUMBER(K69)=FALSE,J69,0)</f>
        <v>0</v>
      </c>
    </row>
    <row r="70">
      <c r="A70" s="9"/>
      <c r="B70" s="56" t="s">
        <v>67</v>
      </c>
      <c r="C70" s="1"/>
      <c r="D70" s="1"/>
      <c r="E70" s="57" t="s">
        <v>150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69</v>
      </c>
      <c r="C71" s="1"/>
      <c r="D71" s="1"/>
      <c r="E71" s="57" t="s">
        <v>151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71</v>
      </c>
      <c r="C72" s="1"/>
      <c r="D72" s="1"/>
      <c r="E72" s="57" t="s">
        <v>139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73</v>
      </c>
      <c r="C73" s="29"/>
      <c r="D73" s="29"/>
      <c r="E73" s="59" t="s">
        <v>74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9</v>
      </c>
      <c r="C74" s="50" t="s">
        <v>152</v>
      </c>
      <c r="D74" s="50"/>
      <c r="E74" s="50" t="s">
        <v>153</v>
      </c>
      <c r="F74" s="50" t="s">
        <v>3</v>
      </c>
      <c r="G74" s="51" t="s">
        <v>136</v>
      </c>
      <c r="H74" s="61">
        <v>165.98400000000001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0">
        <f>IF(ISNUMBER(K74)=FALSE,J74,0)</f>
        <v>0</v>
      </c>
    </row>
    <row r="75">
      <c r="A75" s="9"/>
      <c r="B75" s="56" t="s">
        <v>67</v>
      </c>
      <c r="C75" s="1"/>
      <c r="D75" s="1"/>
      <c r="E75" s="57" t="s">
        <v>154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69</v>
      </c>
      <c r="C76" s="1"/>
      <c r="D76" s="1"/>
      <c r="E76" s="57" t="s">
        <v>155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71</v>
      </c>
      <c r="C77" s="1"/>
      <c r="D77" s="1"/>
      <c r="E77" s="57" t="s">
        <v>139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73</v>
      </c>
      <c r="C78" s="29"/>
      <c r="D78" s="29"/>
      <c r="E78" s="59" t="s">
        <v>74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10</v>
      </c>
      <c r="C79" s="50" t="s">
        <v>156</v>
      </c>
      <c r="D79" s="50"/>
      <c r="E79" s="50" t="s">
        <v>157</v>
      </c>
      <c r="F79" s="50" t="s">
        <v>3</v>
      </c>
      <c r="G79" s="51" t="s">
        <v>136</v>
      </c>
      <c r="H79" s="61">
        <v>8.8699999999999992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158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159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160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11</v>
      </c>
      <c r="C84" s="50" t="s">
        <v>161</v>
      </c>
      <c r="D84" s="50" t="s">
        <v>116</v>
      </c>
      <c r="E84" s="50" t="s">
        <v>162</v>
      </c>
      <c r="F84" s="50" t="s">
        <v>3</v>
      </c>
      <c r="G84" s="51" t="s">
        <v>136</v>
      </c>
      <c r="H84" s="61">
        <v>54.655999999999999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163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164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165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12</v>
      </c>
      <c r="C89" s="50" t="s">
        <v>161</v>
      </c>
      <c r="D89" s="50" t="s">
        <v>122</v>
      </c>
      <c r="E89" s="50" t="s">
        <v>162</v>
      </c>
      <c r="F89" s="50" t="s">
        <v>3</v>
      </c>
      <c r="G89" s="51" t="s">
        <v>136</v>
      </c>
      <c r="H89" s="61">
        <v>1097.3399999999999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166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167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165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13</v>
      </c>
      <c r="C94" s="50" t="s">
        <v>168</v>
      </c>
      <c r="D94" s="50"/>
      <c r="E94" s="50" t="s">
        <v>169</v>
      </c>
      <c r="F94" s="50" t="s">
        <v>3</v>
      </c>
      <c r="G94" s="51" t="s">
        <v>136</v>
      </c>
      <c r="H94" s="61">
        <v>3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170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171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172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14</v>
      </c>
      <c r="C99" s="50" t="s">
        <v>173</v>
      </c>
      <c r="D99" s="50"/>
      <c r="E99" s="50" t="s">
        <v>174</v>
      </c>
      <c r="F99" s="50" t="s">
        <v>3</v>
      </c>
      <c r="G99" s="51" t="s">
        <v>136</v>
      </c>
      <c r="H99" s="61">
        <v>60.317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175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176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177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15</v>
      </c>
      <c r="C104" s="50" t="s">
        <v>178</v>
      </c>
      <c r="D104" s="50"/>
      <c r="E104" s="50" t="s">
        <v>179</v>
      </c>
      <c r="F104" s="50" t="s">
        <v>3</v>
      </c>
      <c r="G104" s="51" t="s">
        <v>136</v>
      </c>
      <c r="H104" s="61">
        <v>1086.5999999999999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180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181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182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16</v>
      </c>
      <c r="C109" s="50" t="s">
        <v>183</v>
      </c>
      <c r="D109" s="50"/>
      <c r="E109" s="50" t="s">
        <v>184</v>
      </c>
      <c r="F109" s="50" t="s">
        <v>3</v>
      </c>
      <c r="G109" s="51" t="s">
        <v>136</v>
      </c>
      <c r="H109" s="61">
        <v>1.9199999999999999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185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186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187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17</v>
      </c>
      <c r="C114" s="50" t="s">
        <v>188</v>
      </c>
      <c r="D114" s="50"/>
      <c r="E114" s="50" t="s">
        <v>189</v>
      </c>
      <c r="F114" s="50" t="s">
        <v>3</v>
      </c>
      <c r="G114" s="51" t="s">
        <v>190</v>
      </c>
      <c r="H114" s="61">
        <v>2173.1999999999998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191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192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5">
        <v>1</v>
      </c>
      <c r="D119" s="1"/>
      <c r="E119" s="65" t="s">
        <v>110</v>
      </c>
      <c r="F119" s="1"/>
      <c r="G119" s="66" t="s">
        <v>103</v>
      </c>
      <c r="H119" s="67">
        <f>J54+J59+J64+J69+J74+J79+J84+J89+J94+J99+J104+J109+J114</f>
        <v>0</v>
      </c>
      <c r="I119" s="66" t="s">
        <v>104</v>
      </c>
      <c r="J119" s="68">
        <f>(L119-H119)</f>
        <v>0</v>
      </c>
      <c r="K119" s="66" t="s">
        <v>105</v>
      </c>
      <c r="L119" s="69">
        <f>L54+L59+L64+L69+L74+L79+L84+L89+L94+L99+L104+L109+L114</f>
        <v>0</v>
      </c>
      <c r="M119" s="12"/>
      <c r="N119" s="2"/>
      <c r="O119" s="2"/>
      <c r="P119" s="2"/>
      <c r="Q119" s="41">
        <f>0+Q54+Q59+Q64+Q69+Q74+Q79+Q84+Q89+Q94+Q99+Q104+Q109+Q114</f>
        <v>0</v>
      </c>
      <c r="R119" s="30">
        <f>0+R54+R59+R64+R69+R74+R79+R84+R89+R94+R99+R104+R109+R114</f>
        <v>0</v>
      </c>
      <c r="S119" s="70">
        <f>Q119*(1+J119)+R119</f>
        <v>0</v>
      </c>
    </row>
    <row r="120" thickTop="1" thickBot="1" ht="25" customHeight="1">
      <c r="A120" s="9"/>
      <c r="B120" s="71"/>
      <c r="C120" s="71"/>
      <c r="D120" s="71"/>
      <c r="E120" s="71"/>
      <c r="F120" s="71"/>
      <c r="G120" s="72" t="s">
        <v>106</v>
      </c>
      <c r="H120" s="73">
        <f>J54+J59+J64+J69+J74+J79+J84+J89+J94+J99+J104+J109+J114</f>
        <v>0</v>
      </c>
      <c r="I120" s="72" t="s">
        <v>107</v>
      </c>
      <c r="J120" s="74">
        <f>0+J119</f>
        <v>0</v>
      </c>
      <c r="K120" s="72" t="s">
        <v>108</v>
      </c>
      <c r="L120" s="75">
        <f>L54+L59+L64+L69+L74+L79+L84+L89+L94+L99+L104+L109+L114</f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193</v>
      </c>
      <c r="C121" s="1"/>
      <c r="D121" s="1"/>
      <c r="E121" s="1"/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49">
        <v>18</v>
      </c>
      <c r="C122" s="50" t="s">
        <v>194</v>
      </c>
      <c r="D122" s="50"/>
      <c r="E122" s="50" t="s">
        <v>195</v>
      </c>
      <c r="F122" s="50" t="s">
        <v>3</v>
      </c>
      <c r="G122" s="51" t="s">
        <v>196</v>
      </c>
      <c r="H122" s="52">
        <v>301.06999999999999</v>
      </c>
      <c r="I122" s="24">
        <f>ROUND(0,2)</f>
        <v>0</v>
      </c>
      <c r="J122" s="53">
        <f>ROUND(I122*H122,2)</f>
        <v>0</v>
      </c>
      <c r="K122" s="54">
        <v>0.20999999999999999</v>
      </c>
      <c r="L122" s="55">
        <f>IF(ISNUMBER(K122),ROUND(J122*(K122+1),2),0)</f>
        <v>0</v>
      </c>
      <c r="M122" s="12"/>
      <c r="N122" s="2"/>
      <c r="O122" s="2"/>
      <c r="P122" s="2"/>
      <c r="Q122" s="41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6" t="s">
        <v>67</v>
      </c>
      <c r="C123" s="1"/>
      <c r="D123" s="1"/>
      <c r="E123" s="57" t="s">
        <v>3</v>
      </c>
      <c r="F123" s="1"/>
      <c r="G123" s="1"/>
      <c r="H123" s="48"/>
      <c r="I123" s="1"/>
      <c r="J123" s="48"/>
      <c r="K123" s="1"/>
      <c r="L123" s="1"/>
      <c r="M123" s="12"/>
      <c r="N123" s="2"/>
      <c r="O123" s="2"/>
      <c r="P123" s="2"/>
      <c r="Q123" s="2"/>
    </row>
    <row r="124">
      <c r="A124" s="9"/>
      <c r="B124" s="56" t="s">
        <v>69</v>
      </c>
      <c r="C124" s="1"/>
      <c r="D124" s="1"/>
      <c r="E124" s="57" t="s">
        <v>197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71</v>
      </c>
      <c r="C125" s="1"/>
      <c r="D125" s="1"/>
      <c r="E125" s="57" t="s">
        <v>198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73</v>
      </c>
      <c r="C126" s="29"/>
      <c r="D126" s="29"/>
      <c r="E126" s="59" t="s">
        <v>74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19</v>
      </c>
      <c r="C127" s="50" t="s">
        <v>199</v>
      </c>
      <c r="D127" s="50"/>
      <c r="E127" s="50" t="s">
        <v>200</v>
      </c>
      <c r="F127" s="50" t="s">
        <v>3</v>
      </c>
      <c r="G127" s="51" t="s">
        <v>190</v>
      </c>
      <c r="H127" s="61">
        <v>662.35400000000004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6" t="s">
        <v>67</v>
      </c>
      <c r="C128" s="1"/>
      <c r="D128" s="1"/>
      <c r="E128" s="57" t="s">
        <v>201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56" t="s">
        <v>69</v>
      </c>
      <c r="C129" s="1"/>
      <c r="D129" s="1"/>
      <c r="E129" s="57" t="s">
        <v>202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71</v>
      </c>
      <c r="C130" s="1"/>
      <c r="D130" s="1"/>
      <c r="E130" s="57" t="s">
        <v>203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73</v>
      </c>
      <c r="C131" s="29"/>
      <c r="D131" s="29"/>
      <c r="E131" s="59" t="s">
        <v>74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5">
        <v>2</v>
      </c>
      <c r="D132" s="1"/>
      <c r="E132" s="65" t="s">
        <v>111</v>
      </c>
      <c r="F132" s="1"/>
      <c r="G132" s="66" t="s">
        <v>103</v>
      </c>
      <c r="H132" s="67">
        <f>J122+J127</f>
        <v>0</v>
      </c>
      <c r="I132" s="66" t="s">
        <v>104</v>
      </c>
      <c r="J132" s="68">
        <f>(L132-H132)</f>
        <v>0</v>
      </c>
      <c r="K132" s="66" t="s">
        <v>105</v>
      </c>
      <c r="L132" s="69">
        <f>L122+L127</f>
        <v>0</v>
      </c>
      <c r="M132" s="12"/>
      <c r="N132" s="2"/>
      <c r="O132" s="2"/>
      <c r="P132" s="2"/>
      <c r="Q132" s="41">
        <f>0+Q122+Q127</f>
        <v>0</v>
      </c>
      <c r="R132" s="30">
        <f>0+R122+R127</f>
        <v>0</v>
      </c>
      <c r="S132" s="70">
        <f>Q132*(1+J132)+R132</f>
        <v>0</v>
      </c>
    </row>
    <row r="133" thickTop="1" thickBot="1" ht="25" customHeight="1">
      <c r="A133" s="9"/>
      <c r="B133" s="71"/>
      <c r="C133" s="71"/>
      <c r="D133" s="71"/>
      <c r="E133" s="71"/>
      <c r="F133" s="71"/>
      <c r="G133" s="72" t="s">
        <v>106</v>
      </c>
      <c r="H133" s="73">
        <f>J122+J127</f>
        <v>0</v>
      </c>
      <c r="I133" s="72" t="s">
        <v>107</v>
      </c>
      <c r="J133" s="74">
        <f>0+J132</f>
        <v>0</v>
      </c>
      <c r="K133" s="72" t="s">
        <v>108</v>
      </c>
      <c r="L133" s="75">
        <f>L122+L127</f>
        <v>0</v>
      </c>
      <c r="M133" s="12"/>
      <c r="N133" s="2"/>
      <c r="O133" s="2"/>
      <c r="P133" s="2"/>
      <c r="Q133" s="2"/>
    </row>
    <row r="134" ht="40" customHeight="1">
      <c r="A134" s="9"/>
      <c r="B134" s="80" t="s">
        <v>204</v>
      </c>
      <c r="C134" s="1"/>
      <c r="D134" s="1"/>
      <c r="E134" s="1"/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49">
        <v>20</v>
      </c>
      <c r="C135" s="50" t="s">
        <v>205</v>
      </c>
      <c r="D135" s="50"/>
      <c r="E135" s="50" t="s">
        <v>206</v>
      </c>
      <c r="F135" s="50" t="s">
        <v>3</v>
      </c>
      <c r="G135" s="51" t="s">
        <v>136</v>
      </c>
      <c r="H135" s="52">
        <v>391.17599999999999</v>
      </c>
      <c r="I135" s="24">
        <f>ROUND(0,2)</f>
        <v>0</v>
      </c>
      <c r="J135" s="53">
        <f>ROUND(I135*H135,2)</f>
        <v>0</v>
      </c>
      <c r="K135" s="54">
        <v>0.20999999999999999</v>
      </c>
      <c r="L135" s="55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0">
        <f>IF(ISNUMBER(K135)=FALSE,J135,0)</f>
        <v>0</v>
      </c>
    </row>
    <row r="136">
      <c r="A136" s="9"/>
      <c r="B136" s="56" t="s">
        <v>67</v>
      </c>
      <c r="C136" s="1"/>
      <c r="D136" s="1"/>
      <c r="E136" s="57" t="s">
        <v>207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69</v>
      </c>
      <c r="C137" s="1"/>
      <c r="D137" s="1"/>
      <c r="E137" s="57" t="s">
        <v>208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>
      <c r="A138" s="9"/>
      <c r="B138" s="56" t="s">
        <v>71</v>
      </c>
      <c r="C138" s="1"/>
      <c r="D138" s="1"/>
      <c r="E138" s="57" t="s">
        <v>209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 thickBot="1">
      <c r="A139" s="9"/>
      <c r="B139" s="58" t="s">
        <v>73</v>
      </c>
      <c r="C139" s="29"/>
      <c r="D139" s="29"/>
      <c r="E139" s="59" t="s">
        <v>74</v>
      </c>
      <c r="F139" s="29"/>
      <c r="G139" s="29"/>
      <c r="H139" s="60"/>
      <c r="I139" s="29"/>
      <c r="J139" s="60"/>
      <c r="K139" s="29"/>
      <c r="L139" s="29"/>
      <c r="M139" s="12"/>
      <c r="N139" s="2"/>
      <c r="O139" s="2"/>
      <c r="P139" s="2"/>
      <c r="Q139" s="2"/>
    </row>
    <row r="140" thickTop="1">
      <c r="A140" s="9"/>
      <c r="B140" s="49">
        <v>21</v>
      </c>
      <c r="C140" s="50" t="s">
        <v>210</v>
      </c>
      <c r="D140" s="50"/>
      <c r="E140" s="50" t="s">
        <v>211</v>
      </c>
      <c r="F140" s="50" t="s">
        <v>3</v>
      </c>
      <c r="G140" s="51" t="s">
        <v>136</v>
      </c>
      <c r="H140" s="61">
        <v>543.29999999999995</v>
      </c>
      <c r="I140" s="35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1">
        <f>IF(ISNUMBER(K140),IF(H140&gt;0,IF(I140&gt;0,J140,0),0),0)</f>
        <v>0</v>
      </c>
      <c r="R140" s="30">
        <f>IF(ISNUMBER(K140)=FALSE,J140,0)</f>
        <v>0</v>
      </c>
    </row>
    <row r="141">
      <c r="A141" s="9"/>
      <c r="B141" s="56" t="s">
        <v>67</v>
      </c>
      <c r="C141" s="1"/>
      <c r="D141" s="1"/>
      <c r="E141" s="57" t="s">
        <v>212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69</v>
      </c>
      <c r="C142" s="1"/>
      <c r="D142" s="1"/>
      <c r="E142" s="57" t="s">
        <v>213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>
      <c r="A143" s="9"/>
      <c r="B143" s="56" t="s">
        <v>71</v>
      </c>
      <c r="C143" s="1"/>
      <c r="D143" s="1"/>
      <c r="E143" s="57" t="s">
        <v>214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73</v>
      </c>
      <c r="C144" s="29"/>
      <c r="D144" s="29"/>
      <c r="E144" s="59" t="s">
        <v>74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22</v>
      </c>
      <c r="C145" s="50" t="s">
        <v>215</v>
      </c>
      <c r="D145" s="50"/>
      <c r="E145" s="50" t="s">
        <v>216</v>
      </c>
      <c r="F145" s="50" t="s">
        <v>3</v>
      </c>
      <c r="G145" s="51" t="s">
        <v>136</v>
      </c>
      <c r="H145" s="61">
        <v>2.1000000000000001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0">
        <f>IF(ISNUMBER(K145)=FALSE,J145,0)</f>
        <v>0</v>
      </c>
    </row>
    <row r="146">
      <c r="A146" s="9"/>
      <c r="B146" s="56" t="s">
        <v>67</v>
      </c>
      <c r="C146" s="1"/>
      <c r="D146" s="1"/>
      <c r="E146" s="57" t="s">
        <v>217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69</v>
      </c>
      <c r="C147" s="1"/>
      <c r="D147" s="1"/>
      <c r="E147" s="57" t="s">
        <v>218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71</v>
      </c>
      <c r="C148" s="1"/>
      <c r="D148" s="1"/>
      <c r="E148" s="57" t="s">
        <v>219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73</v>
      </c>
      <c r="C149" s="29"/>
      <c r="D149" s="29"/>
      <c r="E149" s="59" t="s">
        <v>74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23</v>
      </c>
      <c r="C150" s="50" t="s">
        <v>220</v>
      </c>
      <c r="D150" s="50"/>
      <c r="E150" s="50" t="s">
        <v>221</v>
      </c>
      <c r="F150" s="50" t="s">
        <v>3</v>
      </c>
      <c r="G150" s="51" t="s">
        <v>190</v>
      </c>
      <c r="H150" s="61">
        <v>3648.75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0">
        <f>IF(ISNUMBER(K150)=FALSE,J150,0)</f>
        <v>0</v>
      </c>
    </row>
    <row r="151">
      <c r="A151" s="9"/>
      <c r="B151" s="56" t="s">
        <v>67</v>
      </c>
      <c r="C151" s="1"/>
      <c r="D151" s="1"/>
      <c r="E151" s="57" t="s">
        <v>222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69</v>
      </c>
      <c r="C152" s="1"/>
      <c r="D152" s="1"/>
      <c r="E152" s="57" t="s">
        <v>223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71</v>
      </c>
      <c r="C153" s="1"/>
      <c r="D153" s="1"/>
      <c r="E153" s="57" t="s">
        <v>224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 thickBot="1">
      <c r="A154" s="9"/>
      <c r="B154" s="58" t="s">
        <v>73</v>
      </c>
      <c r="C154" s="29"/>
      <c r="D154" s="29"/>
      <c r="E154" s="59" t="s">
        <v>74</v>
      </c>
      <c r="F154" s="29"/>
      <c r="G154" s="29"/>
      <c r="H154" s="60"/>
      <c r="I154" s="29"/>
      <c r="J154" s="60"/>
      <c r="K154" s="29"/>
      <c r="L154" s="29"/>
      <c r="M154" s="12"/>
      <c r="N154" s="2"/>
      <c r="O154" s="2"/>
      <c r="P154" s="2"/>
      <c r="Q154" s="2"/>
    </row>
    <row r="155" thickTop="1">
      <c r="A155" s="9"/>
      <c r="B155" s="49">
        <v>24</v>
      </c>
      <c r="C155" s="50" t="s">
        <v>225</v>
      </c>
      <c r="D155" s="50"/>
      <c r="E155" s="50" t="s">
        <v>226</v>
      </c>
      <c r="F155" s="50" t="s">
        <v>3</v>
      </c>
      <c r="G155" s="51" t="s">
        <v>136</v>
      </c>
      <c r="H155" s="61">
        <v>145.94999999999999</v>
      </c>
      <c r="I155" s="35">
        <f>ROUND(0,2)</f>
        <v>0</v>
      </c>
      <c r="J155" s="62">
        <f>ROUND(I155*H155,2)</f>
        <v>0</v>
      </c>
      <c r="K155" s="63">
        <v>0.20999999999999999</v>
      </c>
      <c r="L155" s="64">
        <f>IF(ISNUMBER(K155),ROUND(J155*(K155+1),2),0)</f>
        <v>0</v>
      </c>
      <c r="M155" s="12"/>
      <c r="N155" s="2"/>
      <c r="O155" s="2"/>
      <c r="P155" s="2"/>
      <c r="Q155" s="41">
        <f>IF(ISNUMBER(K155),IF(H155&gt;0,IF(I155&gt;0,J155,0),0),0)</f>
        <v>0</v>
      </c>
      <c r="R155" s="30">
        <f>IF(ISNUMBER(K155)=FALSE,J155,0)</f>
        <v>0</v>
      </c>
    </row>
    <row r="156">
      <c r="A156" s="9"/>
      <c r="B156" s="56" t="s">
        <v>67</v>
      </c>
      <c r="C156" s="1"/>
      <c r="D156" s="1"/>
      <c r="E156" s="57" t="s">
        <v>227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69</v>
      </c>
      <c r="C157" s="1"/>
      <c r="D157" s="1"/>
      <c r="E157" s="57" t="s">
        <v>228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71</v>
      </c>
      <c r="C158" s="1"/>
      <c r="D158" s="1"/>
      <c r="E158" s="57" t="s">
        <v>229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73</v>
      </c>
      <c r="C159" s="29"/>
      <c r="D159" s="29"/>
      <c r="E159" s="59" t="s">
        <v>74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25</v>
      </c>
      <c r="C160" s="50" t="s">
        <v>230</v>
      </c>
      <c r="D160" s="50"/>
      <c r="E160" s="50" t="s">
        <v>231</v>
      </c>
      <c r="F160" s="50" t="s">
        <v>3</v>
      </c>
      <c r="G160" s="51" t="s">
        <v>136</v>
      </c>
      <c r="H160" s="61">
        <v>182.43799999999999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0">
        <f>IF(ISNUMBER(K160)=FALSE,J160,0)</f>
        <v>0</v>
      </c>
    </row>
    <row r="161">
      <c r="A161" s="9"/>
      <c r="B161" s="56" t="s">
        <v>67</v>
      </c>
      <c r="C161" s="1"/>
      <c r="D161" s="1"/>
      <c r="E161" s="57" t="s">
        <v>232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56" t="s">
        <v>69</v>
      </c>
      <c r="C162" s="1"/>
      <c r="D162" s="1"/>
      <c r="E162" s="57" t="s">
        <v>233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71</v>
      </c>
      <c r="C163" s="1"/>
      <c r="D163" s="1"/>
      <c r="E163" s="57" t="s">
        <v>229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73</v>
      </c>
      <c r="C164" s="29"/>
      <c r="D164" s="29"/>
      <c r="E164" s="59" t="s">
        <v>74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26</v>
      </c>
      <c r="C165" s="50" t="s">
        <v>234</v>
      </c>
      <c r="D165" s="50"/>
      <c r="E165" s="50" t="s">
        <v>235</v>
      </c>
      <c r="F165" s="50" t="s">
        <v>3</v>
      </c>
      <c r="G165" s="51" t="s">
        <v>136</v>
      </c>
      <c r="H165" s="61">
        <v>72.974999999999994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0">
        <f>IF(ISNUMBER(K165)=FALSE,J165,0)</f>
        <v>0</v>
      </c>
    </row>
    <row r="166">
      <c r="A166" s="9"/>
      <c r="B166" s="56" t="s">
        <v>67</v>
      </c>
      <c r="C166" s="1"/>
      <c r="D166" s="1"/>
      <c r="E166" s="57" t="s">
        <v>236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>
      <c r="A167" s="9"/>
      <c r="B167" s="56" t="s">
        <v>69</v>
      </c>
      <c r="C167" s="1"/>
      <c r="D167" s="1"/>
      <c r="E167" s="57" t="s">
        <v>237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71</v>
      </c>
      <c r="C168" s="1"/>
      <c r="D168" s="1"/>
      <c r="E168" s="57" t="s">
        <v>229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 thickBot="1">
      <c r="A169" s="9"/>
      <c r="B169" s="58" t="s">
        <v>73</v>
      </c>
      <c r="C169" s="29"/>
      <c r="D169" s="29"/>
      <c r="E169" s="59" t="s">
        <v>74</v>
      </c>
      <c r="F169" s="29"/>
      <c r="G169" s="29"/>
      <c r="H169" s="60"/>
      <c r="I169" s="29"/>
      <c r="J169" s="60"/>
      <c r="K169" s="29"/>
      <c r="L169" s="29"/>
      <c r="M169" s="12"/>
      <c r="N169" s="2"/>
      <c r="O169" s="2"/>
      <c r="P169" s="2"/>
      <c r="Q169" s="2"/>
    </row>
    <row r="170" thickTop="1">
      <c r="A170" s="9"/>
      <c r="B170" s="49">
        <v>27</v>
      </c>
      <c r="C170" s="50" t="s">
        <v>238</v>
      </c>
      <c r="D170" s="50"/>
      <c r="E170" s="50" t="s">
        <v>239</v>
      </c>
      <c r="F170" s="50" t="s">
        <v>3</v>
      </c>
      <c r="G170" s="51" t="s">
        <v>190</v>
      </c>
      <c r="H170" s="61">
        <v>80.849999999999994</v>
      </c>
      <c r="I170" s="35">
        <f>ROUND(0,2)</f>
        <v>0</v>
      </c>
      <c r="J170" s="62">
        <f>ROUND(I170*H170,2)</f>
        <v>0</v>
      </c>
      <c r="K170" s="63">
        <v>0.20999999999999999</v>
      </c>
      <c r="L170" s="64">
        <f>IF(ISNUMBER(K170),ROUND(J170*(K170+1),2),0)</f>
        <v>0</v>
      </c>
      <c r="M170" s="12"/>
      <c r="N170" s="2"/>
      <c r="O170" s="2"/>
      <c r="P170" s="2"/>
      <c r="Q170" s="41">
        <f>IF(ISNUMBER(K170),IF(H170&gt;0,IF(I170&gt;0,J170,0),0),0)</f>
        <v>0</v>
      </c>
      <c r="R170" s="30">
        <f>IF(ISNUMBER(K170)=FALSE,J170,0)</f>
        <v>0</v>
      </c>
    </row>
    <row r="171">
      <c r="A171" s="9"/>
      <c r="B171" s="56" t="s">
        <v>67</v>
      </c>
      <c r="C171" s="1"/>
      <c r="D171" s="1"/>
      <c r="E171" s="57" t="s">
        <v>240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56" t="s">
        <v>69</v>
      </c>
      <c r="C172" s="1"/>
      <c r="D172" s="1"/>
      <c r="E172" s="57" t="s">
        <v>241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71</v>
      </c>
      <c r="C173" s="1"/>
      <c r="D173" s="1"/>
      <c r="E173" s="57" t="s">
        <v>242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73</v>
      </c>
      <c r="C174" s="29"/>
      <c r="D174" s="29"/>
      <c r="E174" s="59" t="s">
        <v>74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65">
        <v>5</v>
      </c>
      <c r="D175" s="1"/>
      <c r="E175" s="65" t="s">
        <v>112</v>
      </c>
      <c r="F175" s="1"/>
      <c r="G175" s="66" t="s">
        <v>103</v>
      </c>
      <c r="H175" s="67">
        <f>J135+J140+J145+J150+J155+J160+J165+J170</f>
        <v>0</v>
      </c>
      <c r="I175" s="66" t="s">
        <v>104</v>
      </c>
      <c r="J175" s="68">
        <f>(L175-H175)</f>
        <v>0</v>
      </c>
      <c r="K175" s="66" t="s">
        <v>105</v>
      </c>
      <c r="L175" s="69">
        <f>L135+L140+L145+L150+L155+L160+L165+L170</f>
        <v>0</v>
      </c>
      <c r="M175" s="12"/>
      <c r="N175" s="2"/>
      <c r="O175" s="2"/>
      <c r="P175" s="2"/>
      <c r="Q175" s="41">
        <f>0+Q135+Q140+Q145+Q150+Q155+Q160+Q165+Q170</f>
        <v>0</v>
      </c>
      <c r="R175" s="30">
        <f>0+R135+R140+R145+R150+R155+R160+R165+R170</f>
        <v>0</v>
      </c>
      <c r="S175" s="70">
        <f>Q175*(1+J175)+R175</f>
        <v>0</v>
      </c>
    </row>
    <row r="176" thickTop="1" thickBot="1" ht="25" customHeight="1">
      <c r="A176" s="9"/>
      <c r="B176" s="71"/>
      <c r="C176" s="71"/>
      <c r="D176" s="71"/>
      <c r="E176" s="71"/>
      <c r="F176" s="71"/>
      <c r="G176" s="72" t="s">
        <v>106</v>
      </c>
      <c r="H176" s="73">
        <f>J135+J140+J145+J150+J155+J160+J165+J170</f>
        <v>0</v>
      </c>
      <c r="I176" s="72" t="s">
        <v>107</v>
      </c>
      <c r="J176" s="74">
        <f>0+J175</f>
        <v>0</v>
      </c>
      <c r="K176" s="72" t="s">
        <v>108</v>
      </c>
      <c r="L176" s="75">
        <f>L135+L140+L145+L150+L155+L160+L165+L170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80" t="s">
        <v>243</v>
      </c>
      <c r="C177" s="1"/>
      <c r="D177" s="1"/>
      <c r="E177" s="1"/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49">
        <v>28</v>
      </c>
      <c r="C178" s="50" t="s">
        <v>244</v>
      </c>
      <c r="D178" s="50"/>
      <c r="E178" s="50" t="s">
        <v>245</v>
      </c>
      <c r="F178" s="50" t="s">
        <v>3</v>
      </c>
      <c r="G178" s="51" t="s">
        <v>100</v>
      </c>
      <c r="H178" s="52">
        <v>2</v>
      </c>
      <c r="I178" s="24">
        <f>ROUND(0,2)</f>
        <v>0</v>
      </c>
      <c r="J178" s="53">
        <f>ROUND(I178*H178,2)</f>
        <v>0</v>
      </c>
      <c r="K178" s="54">
        <v>0.20999999999999999</v>
      </c>
      <c r="L178" s="55">
        <f>IF(ISNUMBER(K178),ROUND(J178*(K178+1),2),0)</f>
        <v>0</v>
      </c>
      <c r="M178" s="12"/>
      <c r="N178" s="2"/>
      <c r="O178" s="2"/>
      <c r="P178" s="2"/>
      <c r="Q178" s="41">
        <f>IF(ISNUMBER(K178),IF(H178&gt;0,IF(I178&gt;0,J178,0),0),0)</f>
        <v>0</v>
      </c>
      <c r="R178" s="30">
        <f>IF(ISNUMBER(K178)=FALSE,J178,0)</f>
        <v>0</v>
      </c>
    </row>
    <row r="179">
      <c r="A179" s="9"/>
      <c r="B179" s="56" t="s">
        <v>67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69</v>
      </c>
      <c r="C180" s="1"/>
      <c r="D180" s="1"/>
      <c r="E180" s="57" t="s">
        <v>246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>
      <c r="A181" s="9"/>
      <c r="B181" s="56" t="s">
        <v>71</v>
      </c>
      <c r="C181" s="1"/>
      <c r="D181" s="1"/>
      <c r="E181" s="57" t="s">
        <v>247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 thickBot="1">
      <c r="A182" s="9"/>
      <c r="B182" s="58" t="s">
        <v>73</v>
      </c>
      <c r="C182" s="29"/>
      <c r="D182" s="29"/>
      <c r="E182" s="59" t="s">
        <v>74</v>
      </c>
      <c r="F182" s="29"/>
      <c r="G182" s="29"/>
      <c r="H182" s="60"/>
      <c r="I182" s="29"/>
      <c r="J182" s="60"/>
      <c r="K182" s="29"/>
      <c r="L182" s="29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5">
        <v>8</v>
      </c>
      <c r="D183" s="1"/>
      <c r="E183" s="65" t="s">
        <v>113</v>
      </c>
      <c r="F183" s="1"/>
      <c r="G183" s="66" t="s">
        <v>103</v>
      </c>
      <c r="H183" s="67">
        <f>0+J178</f>
        <v>0</v>
      </c>
      <c r="I183" s="66" t="s">
        <v>104</v>
      </c>
      <c r="J183" s="68">
        <f>(L183-H183)</f>
        <v>0</v>
      </c>
      <c r="K183" s="66" t="s">
        <v>105</v>
      </c>
      <c r="L183" s="69">
        <f>0+L178</f>
        <v>0</v>
      </c>
      <c r="M183" s="12"/>
      <c r="N183" s="2"/>
      <c r="O183" s="2"/>
      <c r="P183" s="2"/>
      <c r="Q183" s="41">
        <f>0+Q178</f>
        <v>0</v>
      </c>
      <c r="R183" s="30">
        <f>0+R178</f>
        <v>0</v>
      </c>
      <c r="S183" s="70">
        <f>Q183*(1+J183)+R183</f>
        <v>0</v>
      </c>
    </row>
    <row r="184" thickTop="1" thickBot="1" ht="25" customHeight="1">
      <c r="A184" s="9"/>
      <c r="B184" s="71"/>
      <c r="C184" s="71"/>
      <c r="D184" s="71"/>
      <c r="E184" s="71"/>
      <c r="F184" s="71"/>
      <c r="G184" s="72" t="s">
        <v>106</v>
      </c>
      <c r="H184" s="73">
        <f>0+J178</f>
        <v>0</v>
      </c>
      <c r="I184" s="72" t="s">
        <v>107</v>
      </c>
      <c r="J184" s="74">
        <f>0+J183</f>
        <v>0</v>
      </c>
      <c r="K184" s="72" t="s">
        <v>108</v>
      </c>
      <c r="L184" s="75">
        <f>0+L178</f>
        <v>0</v>
      </c>
      <c r="M184" s="12"/>
      <c r="N184" s="2"/>
      <c r="O184" s="2"/>
      <c r="P184" s="2"/>
      <c r="Q184" s="2"/>
    </row>
    <row r="185" ht="40" customHeight="1">
      <c r="A185" s="9"/>
      <c r="B185" s="80" t="s">
        <v>248</v>
      </c>
      <c r="C185" s="1"/>
      <c r="D185" s="1"/>
      <c r="E185" s="1"/>
      <c r="F185" s="1"/>
      <c r="G185" s="1"/>
      <c r="H185" s="48"/>
      <c r="I185" s="1"/>
      <c r="J185" s="48"/>
      <c r="K185" s="1"/>
      <c r="L185" s="1"/>
      <c r="M185" s="12"/>
      <c r="N185" s="2"/>
      <c r="O185" s="2"/>
      <c r="P185" s="2"/>
      <c r="Q185" s="2"/>
    </row>
    <row r="186">
      <c r="A186" s="9"/>
      <c r="B186" s="49">
        <v>29</v>
      </c>
      <c r="C186" s="50" t="s">
        <v>249</v>
      </c>
      <c r="D186" s="50"/>
      <c r="E186" s="50" t="s">
        <v>250</v>
      </c>
      <c r="F186" s="50" t="s">
        <v>3</v>
      </c>
      <c r="G186" s="51" t="s">
        <v>100</v>
      </c>
      <c r="H186" s="52">
        <v>21</v>
      </c>
      <c r="I186" s="24">
        <f>ROUND(0,2)</f>
        <v>0</v>
      </c>
      <c r="J186" s="53">
        <f>ROUND(I186*H186,2)</f>
        <v>0</v>
      </c>
      <c r="K186" s="54">
        <v>0.20999999999999999</v>
      </c>
      <c r="L186" s="55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251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252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 t="s">
        <v>74</v>
      </c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30</v>
      </c>
      <c r="C191" s="50" t="s">
        <v>253</v>
      </c>
      <c r="D191" s="50"/>
      <c r="E191" s="50" t="s">
        <v>254</v>
      </c>
      <c r="F191" s="50" t="s">
        <v>3</v>
      </c>
      <c r="G191" s="51" t="s">
        <v>100</v>
      </c>
      <c r="H191" s="61">
        <v>8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255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256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257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 t="s">
        <v>74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31</v>
      </c>
      <c r="C196" s="50" t="s">
        <v>258</v>
      </c>
      <c r="D196" s="50"/>
      <c r="E196" s="50" t="s">
        <v>259</v>
      </c>
      <c r="F196" s="50" t="s">
        <v>3</v>
      </c>
      <c r="G196" s="51" t="s">
        <v>100</v>
      </c>
      <c r="H196" s="61">
        <v>14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260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261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 t="s">
        <v>74</v>
      </c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32</v>
      </c>
      <c r="C201" s="50" t="s">
        <v>262</v>
      </c>
      <c r="D201" s="50"/>
      <c r="E201" s="50" t="s">
        <v>263</v>
      </c>
      <c r="F201" s="50" t="s">
        <v>3</v>
      </c>
      <c r="G201" s="51" t="s">
        <v>190</v>
      </c>
      <c r="H201" s="61">
        <v>215.49000000000001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264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265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 t="s">
        <v>74</v>
      </c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33</v>
      </c>
      <c r="C206" s="50" t="s">
        <v>266</v>
      </c>
      <c r="D206" s="50"/>
      <c r="E206" s="50" t="s">
        <v>267</v>
      </c>
      <c r="F206" s="50" t="s">
        <v>3</v>
      </c>
      <c r="G206" s="51" t="s">
        <v>190</v>
      </c>
      <c r="H206" s="61">
        <v>215.49000000000001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264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265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 t="s">
        <v>74</v>
      </c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34</v>
      </c>
      <c r="C211" s="50" t="s">
        <v>268</v>
      </c>
      <c r="D211" s="50"/>
      <c r="E211" s="50" t="s">
        <v>269</v>
      </c>
      <c r="F211" s="50" t="s">
        <v>3</v>
      </c>
      <c r="G211" s="51" t="s">
        <v>100</v>
      </c>
      <c r="H211" s="61">
        <v>2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270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271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 t="s">
        <v>74</v>
      </c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35</v>
      </c>
      <c r="C216" s="50" t="s">
        <v>272</v>
      </c>
      <c r="D216" s="50"/>
      <c r="E216" s="50" t="s">
        <v>273</v>
      </c>
      <c r="F216" s="50" t="s">
        <v>3</v>
      </c>
      <c r="G216" s="51" t="s">
        <v>196</v>
      </c>
      <c r="H216" s="61">
        <v>41.469999999999999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274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275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 t="s">
        <v>74</v>
      </c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36</v>
      </c>
      <c r="C221" s="50" t="s">
        <v>276</v>
      </c>
      <c r="D221" s="50"/>
      <c r="E221" s="50" t="s">
        <v>277</v>
      </c>
      <c r="F221" s="50" t="s">
        <v>3</v>
      </c>
      <c r="G221" s="51" t="s">
        <v>196</v>
      </c>
      <c r="H221" s="61">
        <v>55.329999999999998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278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279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275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 t="s">
        <v>74</v>
      </c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37</v>
      </c>
      <c r="C226" s="50" t="s">
        <v>280</v>
      </c>
      <c r="D226" s="50"/>
      <c r="E226" s="50" t="s">
        <v>281</v>
      </c>
      <c r="F226" s="50" t="s">
        <v>3</v>
      </c>
      <c r="G226" s="51" t="s">
        <v>196</v>
      </c>
      <c r="H226" s="61">
        <v>44.990000000000002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282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283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 t="s">
        <v>74</v>
      </c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38</v>
      </c>
      <c r="C231" s="50" t="s">
        <v>284</v>
      </c>
      <c r="D231" s="50"/>
      <c r="E231" s="50" t="s">
        <v>285</v>
      </c>
      <c r="F231" s="50" t="s">
        <v>3</v>
      </c>
      <c r="G231" s="51" t="s">
        <v>196</v>
      </c>
      <c r="H231" s="61">
        <v>48.990000000000002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286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287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 t="s">
        <v>74</v>
      </c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39</v>
      </c>
      <c r="C236" s="50" t="s">
        <v>288</v>
      </c>
      <c r="D236" s="50"/>
      <c r="E236" s="50" t="s">
        <v>289</v>
      </c>
      <c r="F236" s="50" t="s">
        <v>3</v>
      </c>
      <c r="G236" s="51" t="s">
        <v>100</v>
      </c>
      <c r="H236" s="61">
        <v>1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146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290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291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 t="s">
        <v>74</v>
      </c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 thickBot="1" ht="25" customHeight="1">
      <c r="A241" s="9"/>
      <c r="B241" s="1"/>
      <c r="C241" s="65">
        <v>9</v>
      </c>
      <c r="D241" s="1"/>
      <c r="E241" s="65" t="s">
        <v>114</v>
      </c>
      <c r="F241" s="1"/>
      <c r="G241" s="66" t="s">
        <v>103</v>
      </c>
      <c r="H241" s="67">
        <f>J186+J191+J196+J201+J206+J211+J216+J221+J226+J231+J236</f>
        <v>0</v>
      </c>
      <c r="I241" s="66" t="s">
        <v>104</v>
      </c>
      <c r="J241" s="68">
        <f>(L241-H241)</f>
        <v>0</v>
      </c>
      <c r="K241" s="66" t="s">
        <v>105</v>
      </c>
      <c r="L241" s="69">
        <f>L186+L191+L196+L201+L206+L211+L216+L221+L226+L231+L236</f>
        <v>0</v>
      </c>
      <c r="M241" s="12"/>
      <c r="N241" s="2"/>
      <c r="O241" s="2"/>
      <c r="P241" s="2"/>
      <c r="Q241" s="41">
        <f>0+Q186+Q191+Q196+Q201+Q206+Q211+Q216+Q221+Q226+Q231+Q236</f>
        <v>0</v>
      </c>
      <c r="R241" s="30">
        <f>0+R186+R191+R196+R201+R206+R211+R216+R221+R226+R231+R236</f>
        <v>0</v>
      </c>
      <c r="S241" s="70">
        <f>Q241*(1+J241)+R241</f>
        <v>0</v>
      </c>
    </row>
    <row r="242" thickTop="1" thickBot="1" ht="25" customHeight="1">
      <c r="A242" s="9"/>
      <c r="B242" s="71"/>
      <c r="C242" s="71"/>
      <c r="D242" s="71"/>
      <c r="E242" s="71"/>
      <c r="F242" s="71"/>
      <c r="G242" s="72" t="s">
        <v>106</v>
      </c>
      <c r="H242" s="73">
        <f>J186+J191+J196+J201+J206+J211+J216+J221+J226+J231+J236</f>
        <v>0</v>
      </c>
      <c r="I242" s="72" t="s">
        <v>107</v>
      </c>
      <c r="J242" s="74">
        <f>0+J241</f>
        <v>0</v>
      </c>
      <c r="K242" s="72" t="s">
        <v>108</v>
      </c>
      <c r="L242" s="75">
        <f>L186+L191+L196+L201+L206+L211+L216+L221+L226+L231+L236</f>
        <v>0</v>
      </c>
      <c r="M242" s="12"/>
      <c r="N242" s="2"/>
      <c r="O242" s="2"/>
      <c r="P242" s="2"/>
      <c r="Q242" s="2"/>
    </row>
    <row r="243">
      <c r="A243" s="13"/>
      <c r="B243" s="4"/>
      <c r="C243" s="4"/>
      <c r="D243" s="4"/>
      <c r="E243" s="4"/>
      <c r="F243" s="4"/>
      <c r="G243" s="4"/>
      <c r="H243" s="76"/>
      <c r="I243" s="4"/>
      <c r="J243" s="76"/>
      <c r="K243" s="4"/>
      <c r="L243" s="4"/>
      <c r="M243" s="14"/>
      <c r="N243" s="2"/>
      <c r="O243" s="2"/>
      <c r="P243" s="2"/>
      <c r="Q243" s="2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2"/>
      <c r="P244" s="2"/>
      <c r="Q244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4:L134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185:L18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292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AVERAGE(J31)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H32</f>
        <v>0</v>
      </c>
      <c r="L20" s="46">
        <f>L32</f>
        <v>0</v>
      </c>
      <c r="M20" s="12"/>
      <c r="N20" s="2"/>
      <c r="O20" s="2"/>
      <c r="P20" s="2"/>
      <c r="Q20" s="2"/>
      <c r="S20" s="30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293</v>
      </c>
      <c r="D26" s="50"/>
      <c r="E26" s="50" t="s">
        <v>294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5">
        <v>0</v>
      </c>
      <c r="D31" s="1"/>
      <c r="E31" s="65" t="s">
        <v>54</v>
      </c>
      <c r="F31" s="1"/>
      <c r="G31" s="66" t="s">
        <v>103</v>
      </c>
      <c r="H31" s="67">
        <f>0+J26</f>
        <v>0</v>
      </c>
      <c r="I31" s="66" t="s">
        <v>104</v>
      </c>
      <c r="J31" s="68">
        <f>(L31-H31)</f>
        <v>0</v>
      </c>
      <c r="K31" s="66" t="s">
        <v>105</v>
      </c>
      <c r="L31" s="69">
        <f>0+L26</f>
        <v>0</v>
      </c>
      <c r="M31" s="12"/>
      <c r="N31" s="2"/>
      <c r="O31" s="2"/>
      <c r="P31" s="2"/>
      <c r="Q31" s="41">
        <f>0+Q26</f>
        <v>0</v>
      </c>
      <c r="R31" s="30">
        <f>0+R26</f>
        <v>0</v>
      </c>
      <c r="S31" s="70">
        <f>Q31*(1+J31)+R31</f>
        <v>0</v>
      </c>
    </row>
    <row r="32" thickTop="1" thickBot="1" ht="25" customHeight="1">
      <c r="A32" s="9"/>
      <c r="B32" s="71"/>
      <c r="C32" s="71"/>
      <c r="D32" s="71"/>
      <c r="E32" s="71"/>
      <c r="F32" s="71"/>
      <c r="G32" s="72" t="s">
        <v>106</v>
      </c>
      <c r="H32" s="73">
        <f>0+J26</f>
        <v>0</v>
      </c>
      <c r="I32" s="72" t="s">
        <v>107</v>
      </c>
      <c r="J32" s="74">
        <f>0+J31</f>
        <v>0</v>
      </c>
      <c r="K32" s="72" t="s">
        <v>108</v>
      </c>
      <c r="L32" s="75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6"/>
      <c r="I33" s="4"/>
      <c r="J33" s="76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H92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296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L92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AVERAGE(J91)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H92</f>
        <v>0</v>
      </c>
      <c r="L20" s="46">
        <f>L92</f>
        <v>0</v>
      </c>
      <c r="M20" s="12"/>
      <c r="N20" s="2"/>
      <c r="O20" s="2"/>
      <c r="P20" s="2"/>
      <c r="Q20" s="2"/>
      <c r="S20" s="30">
        <f>S91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297</v>
      </c>
      <c r="D26" s="50"/>
      <c r="E26" s="50" t="s">
        <v>298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299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300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301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>
      <c r="A31" s="9"/>
      <c r="B31" s="49">
        <v>2</v>
      </c>
      <c r="C31" s="50" t="s">
        <v>64</v>
      </c>
      <c r="D31" s="50"/>
      <c r="E31" s="50" t="s">
        <v>65</v>
      </c>
      <c r="F31" s="50" t="s">
        <v>3</v>
      </c>
      <c r="G31" s="51" t="s">
        <v>66</v>
      </c>
      <c r="H31" s="61">
        <v>1</v>
      </c>
      <c r="I31" s="35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302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70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72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75</v>
      </c>
      <c r="D36" s="50"/>
      <c r="E36" s="50" t="s">
        <v>76</v>
      </c>
      <c r="F36" s="50" t="s">
        <v>3</v>
      </c>
      <c r="G36" s="51" t="s">
        <v>66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77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78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79</v>
      </c>
      <c r="D41" s="50">
        <v>1</v>
      </c>
      <c r="E41" s="50" t="s">
        <v>80</v>
      </c>
      <c r="F41" s="50" t="s">
        <v>3</v>
      </c>
      <c r="G41" s="51" t="s">
        <v>66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303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82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5</v>
      </c>
      <c r="C46" s="50" t="s">
        <v>79</v>
      </c>
      <c r="D46" s="50">
        <v>2</v>
      </c>
      <c r="E46" s="50" t="s">
        <v>80</v>
      </c>
      <c r="F46" s="50" t="s">
        <v>3</v>
      </c>
      <c r="G46" s="51" t="s">
        <v>66</v>
      </c>
      <c r="H46" s="61">
        <v>1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304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82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79</v>
      </c>
      <c r="D51" s="50">
        <v>3</v>
      </c>
      <c r="E51" s="50" t="s">
        <v>80</v>
      </c>
      <c r="F51" s="50" t="s">
        <v>3</v>
      </c>
      <c r="G51" s="51" t="s">
        <v>66</v>
      </c>
      <c r="H51" s="61">
        <v>1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305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82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7</v>
      </c>
      <c r="C56" s="50" t="s">
        <v>85</v>
      </c>
      <c r="D56" s="50"/>
      <c r="E56" s="50" t="s">
        <v>86</v>
      </c>
      <c r="F56" s="50" t="s">
        <v>3</v>
      </c>
      <c r="G56" s="51" t="s">
        <v>66</v>
      </c>
      <c r="H56" s="61">
        <v>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0">
        <f>IF(ISNUMBER(K56)=FALSE,J56,0)</f>
        <v>0</v>
      </c>
    </row>
    <row r="57">
      <c r="A57" s="9"/>
      <c r="B57" s="56" t="s">
        <v>67</v>
      </c>
      <c r="C57" s="1"/>
      <c r="D57" s="1"/>
      <c r="E57" s="57" t="s">
        <v>306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56" t="s">
        <v>69</v>
      </c>
      <c r="C58" s="1"/>
      <c r="D58" s="1"/>
      <c r="E58" s="57" t="s">
        <v>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71</v>
      </c>
      <c r="C59" s="1"/>
      <c r="D59" s="1"/>
      <c r="E59" s="57" t="s">
        <v>82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73</v>
      </c>
      <c r="C60" s="29"/>
      <c r="D60" s="29"/>
      <c r="E60" s="59" t="s">
        <v>74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8</v>
      </c>
      <c r="C61" s="50" t="s">
        <v>88</v>
      </c>
      <c r="D61" s="50"/>
      <c r="E61" s="50" t="s">
        <v>89</v>
      </c>
      <c r="F61" s="50" t="s">
        <v>3</v>
      </c>
      <c r="G61" s="51" t="s">
        <v>66</v>
      </c>
      <c r="H61" s="61">
        <v>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307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3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82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9</v>
      </c>
      <c r="C66" s="50" t="s">
        <v>91</v>
      </c>
      <c r="D66" s="50"/>
      <c r="E66" s="50" t="s">
        <v>92</v>
      </c>
      <c r="F66" s="50" t="s">
        <v>3</v>
      </c>
      <c r="G66" s="51" t="s">
        <v>66</v>
      </c>
      <c r="H66" s="61">
        <v>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308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3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94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10</v>
      </c>
      <c r="C71" s="50" t="s">
        <v>309</v>
      </c>
      <c r="D71" s="50"/>
      <c r="E71" s="50" t="s">
        <v>310</v>
      </c>
      <c r="F71" s="50" t="s">
        <v>3</v>
      </c>
      <c r="G71" s="51" t="s">
        <v>66</v>
      </c>
      <c r="H71" s="61">
        <v>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311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312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11</v>
      </c>
      <c r="C76" s="50" t="s">
        <v>95</v>
      </c>
      <c r="D76" s="50"/>
      <c r="E76" s="50" t="s">
        <v>96</v>
      </c>
      <c r="F76" s="50" t="s">
        <v>3</v>
      </c>
      <c r="G76" s="51" t="s">
        <v>66</v>
      </c>
      <c r="H76" s="61">
        <v>1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0">
        <f>IF(ISNUMBER(K76)=FALSE,J76,0)</f>
        <v>0</v>
      </c>
    </row>
    <row r="77">
      <c r="A77" s="9"/>
      <c r="B77" s="56" t="s">
        <v>67</v>
      </c>
      <c r="C77" s="1"/>
      <c r="D77" s="1"/>
      <c r="E77" s="57" t="s">
        <v>313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69</v>
      </c>
      <c r="C78" s="1"/>
      <c r="D78" s="1"/>
      <c r="E78" s="57" t="s">
        <v>3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56" t="s">
        <v>71</v>
      </c>
      <c r="C79" s="1"/>
      <c r="D79" s="1"/>
      <c r="E79" s="57" t="s">
        <v>82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73</v>
      </c>
      <c r="C80" s="29"/>
      <c r="D80" s="29"/>
      <c r="E80" s="59" t="s">
        <v>74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12</v>
      </c>
      <c r="C81" s="50" t="s">
        <v>98</v>
      </c>
      <c r="D81" s="50"/>
      <c r="E81" s="50" t="s">
        <v>99</v>
      </c>
      <c r="F81" s="50" t="s">
        <v>3</v>
      </c>
      <c r="G81" s="51" t="s">
        <v>100</v>
      </c>
      <c r="H81" s="61">
        <v>1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0">
        <f>IF(ISNUMBER(K81)=FALSE,J81,0)</f>
        <v>0</v>
      </c>
    </row>
    <row r="82">
      <c r="A82" s="9"/>
      <c r="B82" s="56" t="s">
        <v>67</v>
      </c>
      <c r="C82" s="1"/>
      <c r="D82" s="1"/>
      <c r="E82" s="57" t="s">
        <v>101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69</v>
      </c>
      <c r="C83" s="1"/>
      <c r="D83" s="1"/>
      <c r="E83" s="57" t="s">
        <v>3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>
      <c r="A84" s="9"/>
      <c r="B84" s="56" t="s">
        <v>71</v>
      </c>
      <c r="C84" s="1"/>
      <c r="D84" s="1"/>
      <c r="E84" s="57" t="s">
        <v>102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73</v>
      </c>
      <c r="C85" s="29"/>
      <c r="D85" s="29"/>
      <c r="E85" s="59" t="s">
        <v>74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13</v>
      </c>
      <c r="C86" s="50" t="s">
        <v>314</v>
      </c>
      <c r="D86" s="50"/>
      <c r="E86" s="50" t="s">
        <v>315</v>
      </c>
      <c r="F86" s="50" t="s">
        <v>3</v>
      </c>
      <c r="G86" s="51" t="s">
        <v>66</v>
      </c>
      <c r="H86" s="61">
        <v>1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0">
        <f>IF(ISNUMBER(K86)=FALSE,J86,0)</f>
        <v>0</v>
      </c>
    </row>
    <row r="87">
      <c r="A87" s="9"/>
      <c r="B87" s="56" t="s">
        <v>67</v>
      </c>
      <c r="C87" s="1"/>
      <c r="D87" s="1"/>
      <c r="E87" s="57" t="s">
        <v>3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69</v>
      </c>
      <c r="C88" s="1"/>
      <c r="D88" s="1"/>
      <c r="E88" s="57" t="s">
        <v>300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>
      <c r="A89" s="9"/>
      <c r="B89" s="56" t="s">
        <v>71</v>
      </c>
      <c r="C89" s="1"/>
      <c r="D89" s="1"/>
      <c r="E89" s="57" t="s">
        <v>316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73</v>
      </c>
      <c r="C90" s="29"/>
      <c r="D90" s="29"/>
      <c r="E90" s="59" t="s">
        <v>74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5">
        <v>0</v>
      </c>
      <c r="D91" s="1"/>
      <c r="E91" s="65" t="s">
        <v>54</v>
      </c>
      <c r="F91" s="1"/>
      <c r="G91" s="66" t="s">
        <v>103</v>
      </c>
      <c r="H91" s="67">
        <f>J26+J31+J36+J41+J46+J51+J56+J61+J66+J71+J76+J81+J86</f>
        <v>0</v>
      </c>
      <c r="I91" s="66" t="s">
        <v>104</v>
      </c>
      <c r="J91" s="68">
        <f>(L91-H91)</f>
        <v>0</v>
      </c>
      <c r="K91" s="66" t="s">
        <v>105</v>
      </c>
      <c r="L91" s="69">
        <f>L26+L31+L36+L41+L46+L51+L56+L61+L66+L71+L76+L81+L86</f>
        <v>0</v>
      </c>
      <c r="M91" s="12"/>
      <c r="N91" s="2"/>
      <c r="O91" s="2"/>
      <c r="P91" s="2"/>
      <c r="Q91" s="41">
        <f>0+Q26+Q31+Q36+Q41+Q46+Q51+Q56+Q61+Q66+Q71+Q76+Q81+Q86</f>
        <v>0</v>
      </c>
      <c r="R91" s="30">
        <f>0+R26+R31+R36+R41+R46+R51+R56+R61+R66+R71+R76+R81+R86</f>
        <v>0</v>
      </c>
      <c r="S91" s="70">
        <f>Q91*(1+J91)+R91</f>
        <v>0</v>
      </c>
    </row>
    <row r="92" thickTop="1" thickBot="1" ht="25" customHeight="1">
      <c r="A92" s="9"/>
      <c r="B92" s="71"/>
      <c r="C92" s="71"/>
      <c r="D92" s="71"/>
      <c r="E92" s="71"/>
      <c r="F92" s="71"/>
      <c r="G92" s="72" t="s">
        <v>106</v>
      </c>
      <c r="H92" s="73">
        <f>J26+J31+J36+J41+J46+J51+J56+J61+J66+J71+J76+J81+J86</f>
        <v>0</v>
      </c>
      <c r="I92" s="72" t="s">
        <v>107</v>
      </c>
      <c r="J92" s="74">
        <f>0+J91</f>
        <v>0</v>
      </c>
      <c r="K92" s="72" t="s">
        <v>108</v>
      </c>
      <c r="L92" s="75">
        <f>L26+L31+L36+L41+L46+L51+L56+L61+L66+L71+L76+L81+L86</f>
        <v>0</v>
      </c>
      <c r="M92" s="12"/>
      <c r="N92" s="2"/>
      <c r="O92" s="2"/>
      <c r="P92" s="2"/>
      <c r="Q92" s="2"/>
    </row>
    <row r="93">
      <c r="A93" s="13"/>
      <c r="B93" s="4"/>
      <c r="C93" s="4"/>
      <c r="D93" s="4"/>
      <c r="E93" s="4"/>
      <c r="F93" s="4"/>
      <c r="G93" s="4"/>
      <c r="H93" s="76"/>
      <c r="I93" s="4"/>
      <c r="J93" s="76"/>
      <c r="K93" s="4"/>
      <c r="L93" s="4"/>
      <c r="M93" s="14"/>
      <c r="N93" s="2"/>
      <c r="O93" s="2"/>
      <c r="P93" s="2"/>
      <c r="Q93" s="2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2"/>
      <c r="P94" s="2"/>
      <c r="Q94" s="2"/>
    </row>
  </sheetData>
  <mergeCells count="67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H57+H160+H173+H256+H264+H357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317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L57+L160+L173+L256+L264+L357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0">
        <f>AVERAGE(J56,J159,J172,J255,J263,J356)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H57</f>
        <v>0</v>
      </c>
      <c r="L20" s="46">
        <f>L57</f>
        <v>0</v>
      </c>
      <c r="M20" s="12"/>
      <c r="N20" s="2"/>
      <c r="O20" s="2"/>
      <c r="P20" s="2"/>
      <c r="Q20" s="2"/>
      <c r="S20" s="30">
        <f>S56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H160</f>
        <v>0</v>
      </c>
      <c r="L21" s="46">
        <f>L160</f>
        <v>0</v>
      </c>
      <c r="M21" s="12"/>
      <c r="N21" s="2"/>
      <c r="O21" s="2"/>
      <c r="P21" s="2"/>
      <c r="Q21" s="2"/>
      <c r="S21" s="30">
        <f>S159</f>
        <v>0</v>
      </c>
    </row>
    <row r="22">
      <c r="A22" s="9"/>
      <c r="B22" s="44">
        <v>2</v>
      </c>
      <c r="C22" s="1"/>
      <c r="D22" s="1"/>
      <c r="E22" s="45" t="s">
        <v>111</v>
      </c>
      <c r="F22" s="1"/>
      <c r="G22" s="1"/>
      <c r="H22" s="1"/>
      <c r="I22" s="1"/>
      <c r="J22" s="1"/>
      <c r="K22" s="46">
        <f>H173</f>
        <v>0</v>
      </c>
      <c r="L22" s="46">
        <f>L173</f>
        <v>0</v>
      </c>
      <c r="M22" s="12"/>
      <c r="N22" s="2"/>
      <c r="O22" s="2"/>
      <c r="P22" s="2"/>
      <c r="Q22" s="2"/>
      <c r="S22" s="30">
        <f>S172</f>
        <v>0</v>
      </c>
    </row>
    <row r="23">
      <c r="A23" s="9"/>
      <c r="B23" s="44">
        <v>5</v>
      </c>
      <c r="C23" s="1"/>
      <c r="D23" s="1"/>
      <c r="E23" s="45" t="s">
        <v>112</v>
      </c>
      <c r="F23" s="1"/>
      <c r="G23" s="1"/>
      <c r="H23" s="1"/>
      <c r="I23" s="1"/>
      <c r="J23" s="1"/>
      <c r="K23" s="46">
        <f>H256</f>
        <v>0</v>
      </c>
      <c r="L23" s="46">
        <f>L256</f>
        <v>0</v>
      </c>
      <c r="M23" s="12"/>
      <c r="N23" s="2"/>
      <c r="O23" s="2"/>
      <c r="P23" s="2"/>
      <c r="Q23" s="2"/>
      <c r="S23" s="30">
        <f>S255</f>
        <v>0</v>
      </c>
    </row>
    <row r="24">
      <c r="A24" s="9"/>
      <c r="B24" s="44">
        <v>8</v>
      </c>
      <c r="C24" s="1"/>
      <c r="D24" s="1"/>
      <c r="E24" s="45" t="s">
        <v>113</v>
      </c>
      <c r="F24" s="1"/>
      <c r="G24" s="1"/>
      <c r="H24" s="1"/>
      <c r="I24" s="1"/>
      <c r="J24" s="1"/>
      <c r="K24" s="46">
        <f>H264</f>
        <v>0</v>
      </c>
      <c r="L24" s="46">
        <f>L264</f>
        <v>0</v>
      </c>
      <c r="M24" s="12"/>
      <c r="N24" s="2"/>
      <c r="O24" s="2"/>
      <c r="P24" s="2"/>
      <c r="Q24" s="2"/>
      <c r="S24" s="30">
        <f>S263</f>
        <v>0</v>
      </c>
    </row>
    <row r="25">
      <c r="A25" s="9"/>
      <c r="B25" s="44">
        <v>9</v>
      </c>
      <c r="C25" s="1"/>
      <c r="D25" s="1"/>
      <c r="E25" s="45" t="s">
        <v>114</v>
      </c>
      <c r="F25" s="1"/>
      <c r="G25" s="1"/>
      <c r="H25" s="1"/>
      <c r="I25" s="1"/>
      <c r="J25" s="1"/>
      <c r="K25" s="46">
        <f>H357</f>
        <v>0</v>
      </c>
      <c r="L25" s="46">
        <f>L357</f>
        <v>0</v>
      </c>
      <c r="M25" s="77"/>
      <c r="N25" s="2"/>
      <c r="O25" s="2"/>
      <c r="P25" s="2"/>
      <c r="Q25" s="2"/>
      <c r="S25" s="30">
        <f>S356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6" t="s">
        <v>55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2" t="s">
        <v>56</v>
      </c>
      <c r="C29" s="42" t="s">
        <v>52</v>
      </c>
      <c r="D29" s="42" t="s">
        <v>57</v>
      </c>
      <c r="E29" s="42" t="s">
        <v>53</v>
      </c>
      <c r="F29" s="42" t="s">
        <v>58</v>
      </c>
      <c r="G29" s="43" t="s">
        <v>59</v>
      </c>
      <c r="H29" s="22" t="s">
        <v>60</v>
      </c>
      <c r="I29" s="22" t="s">
        <v>61</v>
      </c>
      <c r="J29" s="22" t="s">
        <v>16</v>
      </c>
      <c r="K29" s="43" t="s">
        <v>62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7" t="s">
        <v>63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115</v>
      </c>
      <c r="D31" s="50" t="s">
        <v>116</v>
      </c>
      <c r="E31" s="50" t="s">
        <v>117</v>
      </c>
      <c r="F31" s="50" t="s">
        <v>3</v>
      </c>
      <c r="G31" s="51" t="s">
        <v>118</v>
      </c>
      <c r="H31" s="52">
        <v>772.47400000000005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119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318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121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2</v>
      </c>
      <c r="C36" s="50" t="s">
        <v>115</v>
      </c>
      <c r="D36" s="50" t="s">
        <v>122</v>
      </c>
      <c r="E36" s="50" t="s">
        <v>117</v>
      </c>
      <c r="F36" s="50" t="s">
        <v>3</v>
      </c>
      <c r="G36" s="51" t="s">
        <v>118</v>
      </c>
      <c r="H36" s="61">
        <v>1251.9580000000001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123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319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121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3</v>
      </c>
      <c r="C41" s="50" t="s">
        <v>125</v>
      </c>
      <c r="D41" s="50"/>
      <c r="E41" s="50" t="s">
        <v>126</v>
      </c>
      <c r="F41" s="50" t="s">
        <v>3</v>
      </c>
      <c r="G41" s="51" t="s">
        <v>118</v>
      </c>
      <c r="H41" s="61">
        <v>1720.8440000000001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127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320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121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4</v>
      </c>
      <c r="C46" s="50" t="s">
        <v>129</v>
      </c>
      <c r="D46" s="50"/>
      <c r="E46" s="50" t="s">
        <v>130</v>
      </c>
      <c r="F46" s="50" t="s">
        <v>3</v>
      </c>
      <c r="G46" s="51" t="s">
        <v>118</v>
      </c>
      <c r="H46" s="61">
        <v>150.053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321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322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121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5</v>
      </c>
      <c r="C51" s="50" t="s">
        <v>323</v>
      </c>
      <c r="D51" s="50"/>
      <c r="E51" s="50" t="s">
        <v>324</v>
      </c>
      <c r="F51" s="50" t="s">
        <v>3</v>
      </c>
      <c r="G51" s="51" t="s">
        <v>136</v>
      </c>
      <c r="H51" s="61">
        <v>124.562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3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325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326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5">
        <v>0</v>
      </c>
      <c r="D56" s="1"/>
      <c r="E56" s="65" t="s">
        <v>54</v>
      </c>
      <c r="F56" s="1"/>
      <c r="G56" s="66" t="s">
        <v>103</v>
      </c>
      <c r="H56" s="67">
        <f>J31+J36+J41+J46+J51</f>
        <v>0</v>
      </c>
      <c r="I56" s="66" t="s">
        <v>104</v>
      </c>
      <c r="J56" s="68">
        <f>(L56-H56)</f>
        <v>0</v>
      </c>
      <c r="K56" s="66" t="s">
        <v>105</v>
      </c>
      <c r="L56" s="69">
        <f>L31+L36+L41+L46+L51</f>
        <v>0</v>
      </c>
      <c r="M56" s="12"/>
      <c r="N56" s="2"/>
      <c r="O56" s="2"/>
      <c r="P56" s="2"/>
      <c r="Q56" s="41">
        <f>0+Q31+Q36+Q41+Q46+Q51</f>
        <v>0</v>
      </c>
      <c r="R56" s="30">
        <f>0+R31+R36+R41+R46+R51</f>
        <v>0</v>
      </c>
      <c r="S56" s="70">
        <f>Q56*(1+J56)+R56</f>
        <v>0</v>
      </c>
    </row>
    <row r="57" thickTop="1" thickBot="1" ht="25" customHeight="1">
      <c r="A57" s="9"/>
      <c r="B57" s="71"/>
      <c r="C57" s="71"/>
      <c r="D57" s="71"/>
      <c r="E57" s="71"/>
      <c r="F57" s="71"/>
      <c r="G57" s="72" t="s">
        <v>106</v>
      </c>
      <c r="H57" s="73">
        <f>J31+J36+J41+J46+J51</f>
        <v>0</v>
      </c>
      <c r="I57" s="72" t="s">
        <v>107</v>
      </c>
      <c r="J57" s="74">
        <f>0+J56</f>
        <v>0</v>
      </c>
      <c r="K57" s="72" t="s">
        <v>108</v>
      </c>
      <c r="L57" s="75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80" t="s">
        <v>133</v>
      </c>
      <c r="C58" s="1"/>
      <c r="D58" s="1"/>
      <c r="E58" s="1"/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49">
        <v>6</v>
      </c>
      <c r="C59" s="50" t="s">
        <v>327</v>
      </c>
      <c r="D59" s="50"/>
      <c r="E59" s="50" t="s">
        <v>328</v>
      </c>
      <c r="F59" s="50" t="s">
        <v>3</v>
      </c>
      <c r="G59" s="51" t="s">
        <v>100</v>
      </c>
      <c r="H59" s="52">
        <v>1</v>
      </c>
      <c r="I59" s="24">
        <f>ROUND(0,2)</f>
        <v>0</v>
      </c>
      <c r="J59" s="53">
        <f>ROUND(I59*H59,2)</f>
        <v>0</v>
      </c>
      <c r="K59" s="54">
        <v>0.20999999999999999</v>
      </c>
      <c r="L59" s="55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0">
        <f>IF(ISNUMBER(K59)=FALSE,J59,0)</f>
        <v>0</v>
      </c>
    </row>
    <row r="60">
      <c r="A60" s="9"/>
      <c r="B60" s="56" t="s">
        <v>67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69</v>
      </c>
      <c r="C61" s="1"/>
      <c r="D61" s="1"/>
      <c r="E61" s="57" t="s">
        <v>329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56" t="s">
        <v>71</v>
      </c>
      <c r="C62" s="1"/>
      <c r="D62" s="1"/>
      <c r="E62" s="57" t="s">
        <v>330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73</v>
      </c>
      <c r="C63" s="29"/>
      <c r="D63" s="29"/>
      <c r="E63" s="59" t="s">
        <v>74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7</v>
      </c>
      <c r="C64" s="50" t="s">
        <v>134</v>
      </c>
      <c r="D64" s="50"/>
      <c r="E64" s="50" t="s">
        <v>135</v>
      </c>
      <c r="F64" s="50" t="s">
        <v>3</v>
      </c>
      <c r="G64" s="51" t="s">
        <v>136</v>
      </c>
      <c r="H64" s="61">
        <v>44.825000000000003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0">
        <f>IF(ISNUMBER(K64)=FALSE,J64,0)</f>
        <v>0</v>
      </c>
    </row>
    <row r="65">
      <c r="A65" s="9"/>
      <c r="B65" s="56" t="s">
        <v>67</v>
      </c>
      <c r="C65" s="1"/>
      <c r="D65" s="1"/>
      <c r="E65" s="57" t="s">
        <v>137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69</v>
      </c>
      <c r="C66" s="1"/>
      <c r="D66" s="1"/>
      <c r="E66" s="57" t="s">
        <v>331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71</v>
      </c>
      <c r="C67" s="1"/>
      <c r="D67" s="1"/>
      <c r="E67" s="57" t="s">
        <v>139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73</v>
      </c>
      <c r="C68" s="29"/>
      <c r="D68" s="29"/>
      <c r="E68" s="59" t="s">
        <v>74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8</v>
      </c>
      <c r="C69" s="50" t="s">
        <v>140</v>
      </c>
      <c r="D69" s="50"/>
      <c r="E69" s="50" t="s">
        <v>141</v>
      </c>
      <c r="F69" s="50" t="s">
        <v>3</v>
      </c>
      <c r="G69" s="51" t="s">
        <v>136</v>
      </c>
      <c r="H69" s="61">
        <v>11.151999999999999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0">
        <f>IF(ISNUMBER(K69)=FALSE,J69,0)</f>
        <v>0</v>
      </c>
    </row>
    <row r="70">
      <c r="A70" s="9"/>
      <c r="B70" s="56" t="s">
        <v>67</v>
      </c>
      <c r="C70" s="1"/>
      <c r="D70" s="1"/>
      <c r="E70" s="57" t="s">
        <v>142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69</v>
      </c>
      <c r="C71" s="1"/>
      <c r="D71" s="1"/>
      <c r="E71" s="57" t="s">
        <v>332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71</v>
      </c>
      <c r="C72" s="1"/>
      <c r="D72" s="1"/>
      <c r="E72" s="57" t="s">
        <v>139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73</v>
      </c>
      <c r="C73" s="29"/>
      <c r="D73" s="29"/>
      <c r="E73" s="59" t="s">
        <v>74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9</v>
      </c>
      <c r="C74" s="50" t="s">
        <v>144</v>
      </c>
      <c r="D74" s="50"/>
      <c r="E74" s="50" t="s">
        <v>145</v>
      </c>
      <c r="F74" s="50" t="s">
        <v>3</v>
      </c>
      <c r="G74" s="51" t="s">
        <v>136</v>
      </c>
      <c r="H74" s="61">
        <v>42.127000000000002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0">
        <f>IF(ISNUMBER(K74)=FALSE,J74,0)</f>
        <v>0</v>
      </c>
    </row>
    <row r="75">
      <c r="A75" s="9"/>
      <c r="B75" s="56" t="s">
        <v>67</v>
      </c>
      <c r="C75" s="1"/>
      <c r="D75" s="1"/>
      <c r="E75" s="57" t="s">
        <v>150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69</v>
      </c>
      <c r="C76" s="1"/>
      <c r="D76" s="1"/>
      <c r="E76" s="57" t="s">
        <v>333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71</v>
      </c>
      <c r="C77" s="1"/>
      <c r="D77" s="1"/>
      <c r="E77" s="57" t="s">
        <v>139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73</v>
      </c>
      <c r="C78" s="29"/>
      <c r="D78" s="29"/>
      <c r="E78" s="59" t="s">
        <v>74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10</v>
      </c>
      <c r="C79" s="50" t="s">
        <v>148</v>
      </c>
      <c r="D79" s="50"/>
      <c r="E79" s="50" t="s">
        <v>149</v>
      </c>
      <c r="F79" s="50" t="s">
        <v>3</v>
      </c>
      <c r="G79" s="51" t="s">
        <v>136</v>
      </c>
      <c r="H79" s="61">
        <v>722.45500000000004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150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334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139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11</v>
      </c>
      <c r="C84" s="50" t="s">
        <v>335</v>
      </c>
      <c r="D84" s="50"/>
      <c r="E84" s="50" t="s">
        <v>336</v>
      </c>
      <c r="F84" s="50" t="s">
        <v>3</v>
      </c>
      <c r="G84" s="51" t="s">
        <v>196</v>
      </c>
      <c r="H84" s="61">
        <v>314.89999999999998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146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337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139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12</v>
      </c>
      <c r="C89" s="50" t="s">
        <v>338</v>
      </c>
      <c r="D89" s="50"/>
      <c r="E89" s="50" t="s">
        <v>339</v>
      </c>
      <c r="F89" s="50" t="s">
        <v>3</v>
      </c>
      <c r="G89" s="51" t="s">
        <v>196</v>
      </c>
      <c r="H89" s="61">
        <v>204.40000000000001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146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340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139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13</v>
      </c>
      <c r="C94" s="50" t="s">
        <v>341</v>
      </c>
      <c r="D94" s="50"/>
      <c r="E94" s="50" t="s">
        <v>342</v>
      </c>
      <c r="F94" s="50" t="s">
        <v>3</v>
      </c>
      <c r="G94" s="51" t="s">
        <v>196</v>
      </c>
      <c r="H94" s="61">
        <v>224.30000000000001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343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139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14</v>
      </c>
      <c r="C99" s="50" t="s">
        <v>152</v>
      </c>
      <c r="D99" s="50"/>
      <c r="E99" s="50" t="s">
        <v>153</v>
      </c>
      <c r="F99" s="50" t="s">
        <v>3</v>
      </c>
      <c r="G99" s="51" t="s">
        <v>136</v>
      </c>
      <c r="H99" s="61">
        <v>102.21299999999999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344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345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139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15</v>
      </c>
      <c r="C104" s="50" t="s">
        <v>156</v>
      </c>
      <c r="D104" s="50"/>
      <c r="E104" s="50" t="s">
        <v>157</v>
      </c>
      <c r="F104" s="50" t="s">
        <v>3</v>
      </c>
      <c r="G104" s="51" t="s">
        <v>136</v>
      </c>
      <c r="H104" s="61">
        <v>185.94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158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346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160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16</v>
      </c>
      <c r="C109" s="50" t="s">
        <v>161</v>
      </c>
      <c r="D109" s="50" t="s">
        <v>116</v>
      </c>
      <c r="E109" s="50" t="s">
        <v>162</v>
      </c>
      <c r="F109" s="50" t="s">
        <v>3</v>
      </c>
      <c r="G109" s="51" t="s">
        <v>136</v>
      </c>
      <c r="H109" s="61">
        <v>319.95499999999998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163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347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165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17</v>
      </c>
      <c r="C114" s="50" t="s">
        <v>161</v>
      </c>
      <c r="D114" s="50" t="s">
        <v>122</v>
      </c>
      <c r="E114" s="50" t="s">
        <v>162</v>
      </c>
      <c r="F114" s="50" t="s">
        <v>3</v>
      </c>
      <c r="G114" s="51" t="s">
        <v>136</v>
      </c>
      <c r="H114" s="61">
        <v>625.97900000000004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166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348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165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18</v>
      </c>
      <c r="C119" s="50" t="s">
        <v>349</v>
      </c>
      <c r="D119" s="50"/>
      <c r="E119" s="50" t="s">
        <v>350</v>
      </c>
      <c r="F119" s="50" t="s">
        <v>3</v>
      </c>
      <c r="G119" s="51" t="s">
        <v>136</v>
      </c>
      <c r="H119" s="61">
        <v>261.03199999999998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351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352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19</v>
      </c>
      <c r="C124" s="50" t="s">
        <v>168</v>
      </c>
      <c r="D124" s="50"/>
      <c r="E124" s="50" t="s">
        <v>169</v>
      </c>
      <c r="F124" s="50" t="s">
        <v>3</v>
      </c>
      <c r="G124" s="51" t="s">
        <v>136</v>
      </c>
      <c r="H124" s="61">
        <v>10.5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170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353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172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20</v>
      </c>
      <c r="C129" s="50" t="s">
        <v>173</v>
      </c>
      <c r="D129" s="50"/>
      <c r="E129" s="50" t="s">
        <v>174</v>
      </c>
      <c r="F129" s="50" t="s">
        <v>3</v>
      </c>
      <c r="G129" s="51" t="s">
        <v>136</v>
      </c>
      <c r="H129" s="61">
        <v>386.23700000000002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0">
        <f>IF(ISNUMBER(K129)=FALSE,J129,0)</f>
        <v>0</v>
      </c>
    </row>
    <row r="130">
      <c r="A130" s="9"/>
      <c r="B130" s="56" t="s">
        <v>67</v>
      </c>
      <c r="C130" s="1"/>
      <c r="D130" s="1"/>
      <c r="E130" s="57" t="s">
        <v>175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69</v>
      </c>
      <c r="C131" s="1"/>
      <c r="D131" s="1"/>
      <c r="E131" s="57" t="s">
        <v>354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56" t="s">
        <v>71</v>
      </c>
      <c r="C132" s="1"/>
      <c r="D132" s="1"/>
      <c r="E132" s="57" t="s">
        <v>177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73</v>
      </c>
      <c r="C133" s="29"/>
      <c r="D133" s="29"/>
      <c r="E133" s="59" t="s">
        <v>74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21</v>
      </c>
      <c r="C134" s="50" t="s">
        <v>178</v>
      </c>
      <c r="D134" s="50"/>
      <c r="E134" s="50" t="s">
        <v>179</v>
      </c>
      <c r="F134" s="50" t="s">
        <v>3</v>
      </c>
      <c r="G134" s="51" t="s">
        <v>136</v>
      </c>
      <c r="H134" s="61">
        <v>676.62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0">
        <f>IF(ISNUMBER(K134)=FALSE,J134,0)</f>
        <v>0</v>
      </c>
    </row>
    <row r="135">
      <c r="A135" s="9"/>
      <c r="B135" s="56" t="s">
        <v>67</v>
      </c>
      <c r="C135" s="1"/>
      <c r="D135" s="1"/>
      <c r="E135" s="57" t="s">
        <v>180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69</v>
      </c>
      <c r="C136" s="1"/>
      <c r="D136" s="1"/>
      <c r="E136" s="57" t="s">
        <v>355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71</v>
      </c>
      <c r="C137" s="1"/>
      <c r="D137" s="1"/>
      <c r="E137" s="57" t="s">
        <v>182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73</v>
      </c>
      <c r="C138" s="29"/>
      <c r="D138" s="29"/>
      <c r="E138" s="59" t="s">
        <v>74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22</v>
      </c>
      <c r="C139" s="50" t="s">
        <v>183</v>
      </c>
      <c r="D139" s="50"/>
      <c r="E139" s="50" t="s">
        <v>184</v>
      </c>
      <c r="F139" s="50" t="s">
        <v>3</v>
      </c>
      <c r="G139" s="51" t="s">
        <v>136</v>
      </c>
      <c r="H139" s="61">
        <v>6.7199999999999998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0">
        <f>IF(ISNUMBER(K139)=FALSE,J139,0)</f>
        <v>0</v>
      </c>
    </row>
    <row r="140">
      <c r="A140" s="9"/>
      <c r="B140" s="56" t="s">
        <v>67</v>
      </c>
      <c r="C140" s="1"/>
      <c r="D140" s="1"/>
      <c r="E140" s="57" t="s">
        <v>185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69</v>
      </c>
      <c r="C141" s="1"/>
      <c r="D141" s="1"/>
      <c r="E141" s="57" t="s">
        <v>356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71</v>
      </c>
      <c r="C142" s="1"/>
      <c r="D142" s="1"/>
      <c r="E142" s="57" t="s">
        <v>187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73</v>
      </c>
      <c r="C143" s="29"/>
      <c r="D143" s="29"/>
      <c r="E143" s="59" t="s">
        <v>74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23</v>
      </c>
      <c r="C144" s="50" t="s">
        <v>188</v>
      </c>
      <c r="D144" s="50"/>
      <c r="E144" s="50" t="s">
        <v>189</v>
      </c>
      <c r="F144" s="50" t="s">
        <v>3</v>
      </c>
      <c r="G144" s="51" t="s">
        <v>190</v>
      </c>
      <c r="H144" s="61">
        <v>2461.8000000000002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0">
        <f>IF(ISNUMBER(K144)=FALSE,J144,0)</f>
        <v>0</v>
      </c>
    </row>
    <row r="145">
      <c r="A145" s="9"/>
      <c r="B145" s="56" t="s">
        <v>67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69</v>
      </c>
      <c r="C146" s="1"/>
      <c r="D146" s="1"/>
      <c r="E146" s="57" t="s">
        <v>357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71</v>
      </c>
      <c r="C147" s="1"/>
      <c r="D147" s="1"/>
      <c r="E147" s="57" t="s">
        <v>192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73</v>
      </c>
      <c r="C148" s="29"/>
      <c r="D148" s="29"/>
      <c r="E148" s="59" t="s">
        <v>74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24</v>
      </c>
      <c r="C149" s="50" t="s">
        <v>358</v>
      </c>
      <c r="D149" s="50"/>
      <c r="E149" s="50" t="s">
        <v>359</v>
      </c>
      <c r="F149" s="50" t="s">
        <v>3</v>
      </c>
      <c r="G149" s="51" t="s">
        <v>136</v>
      </c>
      <c r="H149" s="61">
        <v>261.03199999999998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0">
        <f>IF(ISNUMBER(K149)=FALSE,J149,0)</f>
        <v>0</v>
      </c>
    </row>
    <row r="150">
      <c r="A150" s="9"/>
      <c r="B150" s="56" t="s">
        <v>67</v>
      </c>
      <c r="C150" s="1"/>
      <c r="D150" s="1"/>
      <c r="E150" s="57" t="s">
        <v>360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69</v>
      </c>
      <c r="C151" s="1"/>
      <c r="D151" s="1"/>
      <c r="E151" s="57" t="s">
        <v>351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71</v>
      </c>
      <c r="C152" s="1"/>
      <c r="D152" s="1"/>
      <c r="E152" s="57" t="s">
        <v>361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73</v>
      </c>
      <c r="C153" s="29"/>
      <c r="D153" s="29"/>
      <c r="E153" s="59" t="s">
        <v>74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25</v>
      </c>
      <c r="C154" s="50" t="s">
        <v>362</v>
      </c>
      <c r="D154" s="50"/>
      <c r="E154" s="50" t="s">
        <v>363</v>
      </c>
      <c r="F154" s="50" t="s">
        <v>3</v>
      </c>
      <c r="G154" s="51" t="s">
        <v>190</v>
      </c>
      <c r="H154" s="61">
        <v>1740.2159999999999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0">
        <f>IF(ISNUMBER(K154)=FALSE,J154,0)</f>
        <v>0</v>
      </c>
    </row>
    <row r="155">
      <c r="A155" s="9"/>
      <c r="B155" s="56" t="s">
        <v>67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69</v>
      </c>
      <c r="C156" s="1"/>
      <c r="D156" s="1"/>
      <c r="E156" s="57" t="s">
        <v>364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71</v>
      </c>
      <c r="C157" s="1"/>
      <c r="D157" s="1"/>
      <c r="E157" s="57" t="s">
        <v>365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73</v>
      </c>
      <c r="C158" s="29"/>
      <c r="D158" s="29"/>
      <c r="E158" s="59" t="s">
        <v>74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65">
        <v>1</v>
      </c>
      <c r="D159" s="1"/>
      <c r="E159" s="65" t="s">
        <v>110</v>
      </c>
      <c r="F159" s="1"/>
      <c r="G159" s="66" t="s">
        <v>103</v>
      </c>
      <c r="H159" s="67">
        <f>J59+J64+J69+J74+J79+J84+J89+J94+J99+J104+J109+J114+J119+J124+J129+J134+J139+J144+J149+J154</f>
        <v>0</v>
      </c>
      <c r="I159" s="66" t="s">
        <v>104</v>
      </c>
      <c r="J159" s="68">
        <f>(L159-H159)</f>
        <v>0</v>
      </c>
      <c r="K159" s="66" t="s">
        <v>105</v>
      </c>
      <c r="L159" s="69">
        <f>L59+L64+L69+L74+L79+L84+L89+L94+L99+L104+L109+L114+L119+L124+L129+L134+L139+L144+L149+L154</f>
        <v>0</v>
      </c>
      <c r="M159" s="12"/>
      <c r="N159" s="2"/>
      <c r="O159" s="2"/>
      <c r="P159" s="2"/>
      <c r="Q159" s="41">
        <f>0+Q59+Q64+Q69+Q74+Q79+Q84+Q89+Q94+Q99+Q104+Q109+Q114+Q119+Q124+Q129+Q134+Q139+Q144+Q149+Q154</f>
        <v>0</v>
      </c>
      <c r="R159" s="30">
        <f>0+R59+R64+R69+R74+R79+R84+R89+R94+R99+R104+R109+R114+R119+R124+R129+R134+R139+R144+R149+R154</f>
        <v>0</v>
      </c>
      <c r="S159" s="70">
        <f>Q159*(1+J159)+R159</f>
        <v>0</v>
      </c>
    </row>
    <row r="160" thickTop="1" thickBot="1" ht="25" customHeight="1">
      <c r="A160" s="9"/>
      <c r="B160" s="71"/>
      <c r="C160" s="71"/>
      <c r="D160" s="71"/>
      <c r="E160" s="71"/>
      <c r="F160" s="71"/>
      <c r="G160" s="72" t="s">
        <v>106</v>
      </c>
      <c r="H160" s="73">
        <f>J59+J64+J69+J74+J79+J84+J89+J94+J99+J104+J109+J114+J119+J124+J129+J134+J139+J144+J149+J154</f>
        <v>0</v>
      </c>
      <c r="I160" s="72" t="s">
        <v>107</v>
      </c>
      <c r="J160" s="74">
        <f>0+J159</f>
        <v>0</v>
      </c>
      <c r="K160" s="72" t="s">
        <v>108</v>
      </c>
      <c r="L160" s="75">
        <f>L59+L64+L69+L74+L79+L84+L89+L94+L99+L104+L109+L114+L119+L124+L129+L134+L139+L144+L149+L154</f>
        <v>0</v>
      </c>
      <c r="M160" s="12"/>
      <c r="N160" s="2"/>
      <c r="O160" s="2"/>
      <c r="P160" s="2"/>
      <c r="Q160" s="2"/>
    </row>
    <row r="161" ht="40" customHeight="1">
      <c r="A161" s="9"/>
      <c r="B161" s="80" t="s">
        <v>193</v>
      </c>
      <c r="C161" s="1"/>
      <c r="D161" s="1"/>
      <c r="E161" s="1"/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49">
        <v>26</v>
      </c>
      <c r="C162" s="50" t="s">
        <v>194</v>
      </c>
      <c r="D162" s="50"/>
      <c r="E162" s="50" t="s">
        <v>195</v>
      </c>
      <c r="F162" s="50" t="s">
        <v>3</v>
      </c>
      <c r="G162" s="51" t="s">
        <v>196</v>
      </c>
      <c r="H162" s="52">
        <v>146.30000000000001</v>
      </c>
      <c r="I162" s="24">
        <f>ROUND(0,2)</f>
        <v>0</v>
      </c>
      <c r="J162" s="53">
        <f>ROUND(I162*H162,2)</f>
        <v>0</v>
      </c>
      <c r="K162" s="54">
        <v>0.20999999999999999</v>
      </c>
      <c r="L162" s="55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0">
        <f>IF(ISNUMBER(K162)=FALSE,J162,0)</f>
        <v>0</v>
      </c>
    </row>
    <row r="163">
      <c r="A163" s="9"/>
      <c r="B163" s="56" t="s">
        <v>67</v>
      </c>
      <c r="C163" s="1"/>
      <c r="D163" s="1"/>
      <c r="E163" s="57" t="s">
        <v>3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69</v>
      </c>
      <c r="C164" s="1"/>
      <c r="D164" s="1"/>
      <c r="E164" s="57" t="s">
        <v>366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>
      <c r="A165" s="9"/>
      <c r="B165" s="56" t="s">
        <v>71</v>
      </c>
      <c r="C165" s="1"/>
      <c r="D165" s="1"/>
      <c r="E165" s="57" t="s">
        <v>198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 thickBot="1">
      <c r="A166" s="9"/>
      <c r="B166" s="58" t="s">
        <v>73</v>
      </c>
      <c r="C166" s="29"/>
      <c r="D166" s="29"/>
      <c r="E166" s="59" t="s">
        <v>74</v>
      </c>
      <c r="F166" s="29"/>
      <c r="G166" s="29"/>
      <c r="H166" s="60"/>
      <c r="I166" s="29"/>
      <c r="J166" s="60"/>
      <c r="K166" s="29"/>
      <c r="L166" s="29"/>
      <c r="M166" s="12"/>
      <c r="N166" s="2"/>
      <c r="O166" s="2"/>
      <c r="P166" s="2"/>
      <c r="Q166" s="2"/>
    </row>
    <row r="167" thickTop="1">
      <c r="A167" s="9"/>
      <c r="B167" s="49">
        <v>27</v>
      </c>
      <c r="C167" s="50" t="s">
        <v>199</v>
      </c>
      <c r="D167" s="50"/>
      <c r="E167" s="50" t="s">
        <v>200</v>
      </c>
      <c r="F167" s="50" t="s">
        <v>3</v>
      </c>
      <c r="G167" s="51" t="s">
        <v>190</v>
      </c>
      <c r="H167" s="61">
        <v>321.86000000000001</v>
      </c>
      <c r="I167" s="35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1">
        <f>IF(ISNUMBER(K167),IF(H167&gt;0,IF(I167&gt;0,J167,0),0),0)</f>
        <v>0</v>
      </c>
      <c r="R167" s="30">
        <f>IF(ISNUMBER(K167)=FALSE,J167,0)</f>
        <v>0</v>
      </c>
    </row>
    <row r="168">
      <c r="A168" s="9"/>
      <c r="B168" s="56" t="s">
        <v>67</v>
      </c>
      <c r="C168" s="1"/>
      <c r="D168" s="1"/>
      <c r="E168" s="57" t="s">
        <v>3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69</v>
      </c>
      <c r="C169" s="1"/>
      <c r="D169" s="1"/>
      <c r="E169" s="57" t="s">
        <v>367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>
      <c r="A170" s="9"/>
      <c r="B170" s="56" t="s">
        <v>71</v>
      </c>
      <c r="C170" s="1"/>
      <c r="D170" s="1"/>
      <c r="E170" s="57" t="s">
        <v>203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 thickBot="1">
      <c r="A171" s="9"/>
      <c r="B171" s="58" t="s">
        <v>73</v>
      </c>
      <c r="C171" s="29"/>
      <c r="D171" s="29"/>
      <c r="E171" s="59" t="s">
        <v>74</v>
      </c>
      <c r="F171" s="29"/>
      <c r="G171" s="29"/>
      <c r="H171" s="60"/>
      <c r="I171" s="29"/>
      <c r="J171" s="60"/>
      <c r="K171" s="29"/>
      <c r="L171" s="29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5">
        <v>2</v>
      </c>
      <c r="D172" s="1"/>
      <c r="E172" s="65" t="s">
        <v>111</v>
      </c>
      <c r="F172" s="1"/>
      <c r="G172" s="66" t="s">
        <v>103</v>
      </c>
      <c r="H172" s="67">
        <f>J162+J167</f>
        <v>0</v>
      </c>
      <c r="I172" s="66" t="s">
        <v>104</v>
      </c>
      <c r="J172" s="68">
        <f>(L172-H172)</f>
        <v>0</v>
      </c>
      <c r="K172" s="66" t="s">
        <v>105</v>
      </c>
      <c r="L172" s="69">
        <f>L162+L167</f>
        <v>0</v>
      </c>
      <c r="M172" s="12"/>
      <c r="N172" s="2"/>
      <c r="O172" s="2"/>
      <c r="P172" s="2"/>
      <c r="Q172" s="41">
        <f>0+Q162+Q167</f>
        <v>0</v>
      </c>
      <c r="R172" s="30">
        <f>0+R162+R167</f>
        <v>0</v>
      </c>
      <c r="S172" s="70">
        <f>Q172*(1+J172)+R172</f>
        <v>0</v>
      </c>
    </row>
    <row r="173" thickTop="1" thickBot="1" ht="25" customHeight="1">
      <c r="A173" s="9"/>
      <c r="B173" s="71"/>
      <c r="C173" s="71"/>
      <c r="D173" s="71"/>
      <c r="E173" s="71"/>
      <c r="F173" s="71"/>
      <c r="G173" s="72" t="s">
        <v>106</v>
      </c>
      <c r="H173" s="73">
        <f>J162+J167</f>
        <v>0</v>
      </c>
      <c r="I173" s="72" t="s">
        <v>107</v>
      </c>
      <c r="J173" s="74">
        <f>0+J172</f>
        <v>0</v>
      </c>
      <c r="K173" s="72" t="s">
        <v>108</v>
      </c>
      <c r="L173" s="75">
        <f>L162+L167</f>
        <v>0</v>
      </c>
      <c r="M173" s="12"/>
      <c r="N173" s="2"/>
      <c r="O173" s="2"/>
      <c r="P173" s="2"/>
      <c r="Q173" s="2"/>
    </row>
    <row r="174" ht="40" customHeight="1">
      <c r="A174" s="9"/>
      <c r="B174" s="80" t="s">
        <v>204</v>
      </c>
      <c r="C174" s="1"/>
      <c r="D174" s="1"/>
      <c r="E174" s="1"/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>
      <c r="A175" s="9"/>
      <c r="B175" s="49">
        <v>28</v>
      </c>
      <c r="C175" s="50" t="s">
        <v>205</v>
      </c>
      <c r="D175" s="50"/>
      <c r="E175" s="50" t="s">
        <v>206</v>
      </c>
      <c r="F175" s="50" t="s">
        <v>3</v>
      </c>
      <c r="G175" s="51" t="s">
        <v>136</v>
      </c>
      <c r="H175" s="52">
        <v>188.268</v>
      </c>
      <c r="I175" s="24">
        <f>ROUND(0,2)</f>
        <v>0</v>
      </c>
      <c r="J175" s="53">
        <f>ROUND(I175*H175,2)</f>
        <v>0</v>
      </c>
      <c r="K175" s="54">
        <v>0.20999999999999999</v>
      </c>
      <c r="L175" s="55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0">
        <f>IF(ISNUMBER(K175)=FALSE,J175,0)</f>
        <v>0</v>
      </c>
    </row>
    <row r="176">
      <c r="A176" s="9"/>
      <c r="B176" s="56" t="s">
        <v>67</v>
      </c>
      <c r="C176" s="1"/>
      <c r="D176" s="1"/>
      <c r="E176" s="57" t="s">
        <v>368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>
      <c r="A177" s="9"/>
      <c r="B177" s="56" t="s">
        <v>69</v>
      </c>
      <c r="C177" s="1"/>
      <c r="D177" s="1"/>
      <c r="E177" s="57" t="s">
        <v>369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71</v>
      </c>
      <c r="C178" s="1"/>
      <c r="D178" s="1"/>
      <c r="E178" s="57" t="s">
        <v>209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 thickBot="1">
      <c r="A179" s="9"/>
      <c r="B179" s="58" t="s">
        <v>73</v>
      </c>
      <c r="C179" s="29"/>
      <c r="D179" s="29"/>
      <c r="E179" s="59" t="s">
        <v>74</v>
      </c>
      <c r="F179" s="29"/>
      <c r="G179" s="29"/>
      <c r="H179" s="60"/>
      <c r="I179" s="29"/>
      <c r="J179" s="60"/>
      <c r="K179" s="29"/>
      <c r="L179" s="29"/>
      <c r="M179" s="12"/>
      <c r="N179" s="2"/>
      <c r="O179" s="2"/>
      <c r="P179" s="2"/>
      <c r="Q179" s="2"/>
    </row>
    <row r="180" thickTop="1">
      <c r="A180" s="9"/>
      <c r="B180" s="49">
        <v>29</v>
      </c>
      <c r="C180" s="50" t="s">
        <v>210</v>
      </c>
      <c r="D180" s="50"/>
      <c r="E180" s="50" t="s">
        <v>211</v>
      </c>
      <c r="F180" s="50" t="s">
        <v>3</v>
      </c>
      <c r="G180" s="51" t="s">
        <v>136</v>
      </c>
      <c r="H180" s="61">
        <v>488.58600000000001</v>
      </c>
      <c r="I180" s="35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1">
        <f>IF(ISNUMBER(K180),IF(H180&gt;0,IF(I180&gt;0,J180,0),0),0)</f>
        <v>0</v>
      </c>
      <c r="R180" s="30">
        <f>IF(ISNUMBER(K180)=FALSE,J180,0)</f>
        <v>0</v>
      </c>
    </row>
    <row r="181">
      <c r="A181" s="9"/>
      <c r="B181" s="56" t="s">
        <v>67</v>
      </c>
      <c r="C181" s="1"/>
      <c r="D181" s="1"/>
      <c r="E181" s="57" t="s">
        <v>212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>
      <c r="A182" s="9"/>
      <c r="B182" s="56" t="s">
        <v>69</v>
      </c>
      <c r="C182" s="1"/>
      <c r="D182" s="1"/>
      <c r="E182" s="57" t="s">
        <v>370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71</v>
      </c>
      <c r="C183" s="1"/>
      <c r="D183" s="1"/>
      <c r="E183" s="57" t="s">
        <v>214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 thickBot="1">
      <c r="A184" s="9"/>
      <c r="B184" s="58" t="s">
        <v>73</v>
      </c>
      <c r="C184" s="29"/>
      <c r="D184" s="29"/>
      <c r="E184" s="59" t="s">
        <v>74</v>
      </c>
      <c r="F184" s="29"/>
      <c r="G184" s="29"/>
      <c r="H184" s="60"/>
      <c r="I184" s="29"/>
      <c r="J184" s="60"/>
      <c r="K184" s="29"/>
      <c r="L184" s="29"/>
      <c r="M184" s="12"/>
      <c r="N184" s="2"/>
      <c r="O184" s="2"/>
      <c r="P184" s="2"/>
      <c r="Q184" s="2"/>
    </row>
    <row r="185" thickTop="1">
      <c r="A185" s="9"/>
      <c r="B185" s="49">
        <v>30</v>
      </c>
      <c r="C185" s="50" t="s">
        <v>220</v>
      </c>
      <c r="D185" s="50"/>
      <c r="E185" s="50" t="s">
        <v>221</v>
      </c>
      <c r="F185" s="50" t="s">
        <v>3</v>
      </c>
      <c r="G185" s="51" t="s">
        <v>190</v>
      </c>
      <c r="H185" s="61">
        <v>1206.8699999999999</v>
      </c>
      <c r="I185" s="35">
        <f>ROUND(0,2)</f>
        <v>0</v>
      </c>
      <c r="J185" s="62">
        <f>ROUND(I185*H185,2)</f>
        <v>0</v>
      </c>
      <c r="K185" s="63">
        <v>0.20999999999999999</v>
      </c>
      <c r="L185" s="64">
        <f>IF(ISNUMBER(K185),ROUND(J185*(K185+1),2),0)</f>
        <v>0</v>
      </c>
      <c r="M185" s="12"/>
      <c r="N185" s="2"/>
      <c r="O185" s="2"/>
      <c r="P185" s="2"/>
      <c r="Q185" s="41">
        <f>IF(ISNUMBER(K185),IF(H185&gt;0,IF(I185&gt;0,J185,0),0),0)</f>
        <v>0</v>
      </c>
      <c r="R185" s="30">
        <f>IF(ISNUMBER(K185)=FALSE,J185,0)</f>
        <v>0</v>
      </c>
    </row>
    <row r="186">
      <c r="A186" s="9"/>
      <c r="B186" s="56" t="s">
        <v>67</v>
      </c>
      <c r="C186" s="1"/>
      <c r="D186" s="1"/>
      <c r="E186" s="57" t="s">
        <v>222</v>
      </c>
      <c r="F186" s="1"/>
      <c r="G186" s="1"/>
      <c r="H186" s="48"/>
      <c r="I186" s="1"/>
      <c r="J186" s="48"/>
      <c r="K186" s="1"/>
      <c r="L186" s="1"/>
      <c r="M186" s="12"/>
      <c r="N186" s="2"/>
      <c r="O186" s="2"/>
      <c r="P186" s="2"/>
      <c r="Q186" s="2"/>
    </row>
    <row r="187">
      <c r="A187" s="9"/>
      <c r="B187" s="56" t="s">
        <v>69</v>
      </c>
      <c r="C187" s="1"/>
      <c r="D187" s="1"/>
      <c r="E187" s="57" t="s">
        <v>371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71</v>
      </c>
      <c r="C188" s="1"/>
      <c r="D188" s="1"/>
      <c r="E188" s="57" t="s">
        <v>224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 thickBot="1">
      <c r="A189" s="9"/>
      <c r="B189" s="58" t="s">
        <v>73</v>
      </c>
      <c r="C189" s="29"/>
      <c r="D189" s="29"/>
      <c r="E189" s="59" t="s">
        <v>74</v>
      </c>
      <c r="F189" s="29"/>
      <c r="G189" s="29"/>
      <c r="H189" s="60"/>
      <c r="I189" s="29"/>
      <c r="J189" s="60"/>
      <c r="K189" s="29"/>
      <c r="L189" s="29"/>
      <c r="M189" s="12"/>
      <c r="N189" s="2"/>
      <c r="O189" s="2"/>
      <c r="P189" s="2"/>
      <c r="Q189" s="2"/>
    </row>
    <row r="190" thickTop="1">
      <c r="A190" s="9"/>
      <c r="B190" s="49">
        <v>31</v>
      </c>
      <c r="C190" s="50" t="s">
        <v>225</v>
      </c>
      <c r="D190" s="50"/>
      <c r="E190" s="50" t="s">
        <v>226</v>
      </c>
      <c r="F190" s="50" t="s">
        <v>3</v>
      </c>
      <c r="G190" s="51" t="s">
        <v>136</v>
      </c>
      <c r="H190" s="61">
        <v>48.274999999999999</v>
      </c>
      <c r="I190" s="35">
        <f>ROUND(0,2)</f>
        <v>0</v>
      </c>
      <c r="J190" s="62">
        <f>ROUND(I190*H190,2)</f>
        <v>0</v>
      </c>
      <c r="K190" s="63">
        <v>0.20999999999999999</v>
      </c>
      <c r="L190" s="64">
        <f>IF(ISNUMBER(K190),ROUND(J190*(K190+1),2),0)</f>
        <v>0</v>
      </c>
      <c r="M190" s="12"/>
      <c r="N190" s="2"/>
      <c r="O190" s="2"/>
      <c r="P190" s="2"/>
      <c r="Q190" s="41">
        <f>IF(ISNUMBER(K190),IF(H190&gt;0,IF(I190&gt;0,J190,0),0),0)</f>
        <v>0</v>
      </c>
      <c r="R190" s="30">
        <f>IF(ISNUMBER(K190)=FALSE,J190,0)</f>
        <v>0</v>
      </c>
    </row>
    <row r="191">
      <c r="A191" s="9"/>
      <c r="B191" s="56" t="s">
        <v>67</v>
      </c>
      <c r="C191" s="1"/>
      <c r="D191" s="1"/>
      <c r="E191" s="57" t="s">
        <v>227</v>
      </c>
      <c r="F191" s="1"/>
      <c r="G191" s="1"/>
      <c r="H191" s="48"/>
      <c r="I191" s="1"/>
      <c r="J191" s="48"/>
      <c r="K191" s="1"/>
      <c r="L191" s="1"/>
      <c r="M191" s="12"/>
      <c r="N191" s="2"/>
      <c r="O191" s="2"/>
      <c r="P191" s="2"/>
      <c r="Q191" s="2"/>
    </row>
    <row r="192">
      <c r="A192" s="9"/>
      <c r="B192" s="56" t="s">
        <v>69</v>
      </c>
      <c r="C192" s="1"/>
      <c r="D192" s="1"/>
      <c r="E192" s="57" t="s">
        <v>372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71</v>
      </c>
      <c r="C193" s="1"/>
      <c r="D193" s="1"/>
      <c r="E193" s="57" t="s">
        <v>229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 thickBot="1">
      <c r="A194" s="9"/>
      <c r="B194" s="58" t="s">
        <v>73</v>
      </c>
      <c r="C194" s="29"/>
      <c r="D194" s="29"/>
      <c r="E194" s="59" t="s">
        <v>74</v>
      </c>
      <c r="F194" s="29"/>
      <c r="G194" s="29"/>
      <c r="H194" s="60"/>
      <c r="I194" s="29"/>
      <c r="J194" s="60"/>
      <c r="K194" s="29"/>
      <c r="L194" s="29"/>
      <c r="M194" s="12"/>
      <c r="N194" s="2"/>
      <c r="O194" s="2"/>
      <c r="P194" s="2"/>
      <c r="Q194" s="2"/>
    </row>
    <row r="195" thickTop="1">
      <c r="A195" s="9"/>
      <c r="B195" s="49">
        <v>32</v>
      </c>
      <c r="C195" s="50" t="s">
        <v>230</v>
      </c>
      <c r="D195" s="50"/>
      <c r="E195" s="50" t="s">
        <v>231</v>
      </c>
      <c r="F195" s="50" t="s">
        <v>3</v>
      </c>
      <c r="G195" s="51" t="s">
        <v>136</v>
      </c>
      <c r="H195" s="61">
        <v>91.218999999999994</v>
      </c>
      <c r="I195" s="35">
        <f>ROUND(0,2)</f>
        <v>0</v>
      </c>
      <c r="J195" s="62">
        <f>ROUND(I195*H195,2)</f>
        <v>0</v>
      </c>
      <c r="K195" s="63">
        <v>0.20999999999999999</v>
      </c>
      <c r="L195" s="64">
        <f>IF(ISNUMBER(K195),ROUND(J195*(K195+1),2),0)</f>
        <v>0</v>
      </c>
      <c r="M195" s="12"/>
      <c r="N195" s="2"/>
      <c r="O195" s="2"/>
      <c r="P195" s="2"/>
      <c r="Q195" s="41">
        <f>IF(ISNUMBER(K195),IF(H195&gt;0,IF(I195&gt;0,J195,0),0),0)</f>
        <v>0</v>
      </c>
      <c r="R195" s="30">
        <f>IF(ISNUMBER(K195)=FALSE,J195,0)</f>
        <v>0</v>
      </c>
    </row>
    <row r="196">
      <c r="A196" s="9"/>
      <c r="B196" s="56" t="s">
        <v>67</v>
      </c>
      <c r="C196" s="1"/>
      <c r="D196" s="1"/>
      <c r="E196" s="57" t="s">
        <v>232</v>
      </c>
      <c r="F196" s="1"/>
      <c r="G196" s="1"/>
      <c r="H196" s="48"/>
      <c r="I196" s="1"/>
      <c r="J196" s="48"/>
      <c r="K196" s="1"/>
      <c r="L196" s="1"/>
      <c r="M196" s="12"/>
      <c r="N196" s="2"/>
      <c r="O196" s="2"/>
      <c r="P196" s="2"/>
      <c r="Q196" s="2"/>
    </row>
    <row r="197">
      <c r="A197" s="9"/>
      <c r="B197" s="56" t="s">
        <v>69</v>
      </c>
      <c r="C197" s="1"/>
      <c r="D197" s="1"/>
      <c r="E197" s="57" t="s">
        <v>373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71</v>
      </c>
      <c r="C198" s="1"/>
      <c r="D198" s="1"/>
      <c r="E198" s="57" t="s">
        <v>229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 thickBot="1">
      <c r="A199" s="9"/>
      <c r="B199" s="58" t="s">
        <v>73</v>
      </c>
      <c r="C199" s="29"/>
      <c r="D199" s="29"/>
      <c r="E199" s="59" t="s">
        <v>74</v>
      </c>
      <c r="F199" s="29"/>
      <c r="G199" s="29"/>
      <c r="H199" s="60"/>
      <c r="I199" s="29"/>
      <c r="J199" s="60"/>
      <c r="K199" s="29"/>
      <c r="L199" s="29"/>
      <c r="M199" s="12"/>
      <c r="N199" s="2"/>
      <c r="O199" s="2"/>
      <c r="P199" s="2"/>
      <c r="Q199" s="2"/>
    </row>
    <row r="200" thickTop="1">
      <c r="A200" s="9"/>
      <c r="B200" s="49">
        <v>33</v>
      </c>
      <c r="C200" s="50" t="s">
        <v>234</v>
      </c>
      <c r="D200" s="50"/>
      <c r="E200" s="50" t="s">
        <v>235</v>
      </c>
      <c r="F200" s="50" t="s">
        <v>3</v>
      </c>
      <c r="G200" s="51" t="s">
        <v>136</v>
      </c>
      <c r="H200" s="61">
        <v>24.137</v>
      </c>
      <c r="I200" s="35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1">
        <f>IF(ISNUMBER(K200),IF(H200&gt;0,IF(I200&gt;0,J200,0),0),0)</f>
        <v>0</v>
      </c>
      <c r="R200" s="30">
        <f>IF(ISNUMBER(K200)=FALSE,J200,0)</f>
        <v>0</v>
      </c>
    </row>
    <row r="201">
      <c r="A201" s="9"/>
      <c r="B201" s="56" t="s">
        <v>67</v>
      </c>
      <c r="C201" s="1"/>
      <c r="D201" s="1"/>
      <c r="E201" s="57" t="s">
        <v>236</v>
      </c>
      <c r="F201" s="1"/>
      <c r="G201" s="1"/>
      <c r="H201" s="48"/>
      <c r="I201" s="1"/>
      <c r="J201" s="48"/>
      <c r="K201" s="1"/>
      <c r="L201" s="1"/>
      <c r="M201" s="12"/>
      <c r="N201" s="2"/>
      <c r="O201" s="2"/>
      <c r="P201" s="2"/>
      <c r="Q201" s="2"/>
    </row>
    <row r="202">
      <c r="A202" s="9"/>
      <c r="B202" s="56" t="s">
        <v>69</v>
      </c>
      <c r="C202" s="1"/>
      <c r="D202" s="1"/>
      <c r="E202" s="57" t="s">
        <v>374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71</v>
      </c>
      <c r="C203" s="1"/>
      <c r="D203" s="1"/>
      <c r="E203" s="57" t="s">
        <v>229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 thickBot="1">
      <c r="A204" s="9"/>
      <c r="B204" s="58" t="s">
        <v>73</v>
      </c>
      <c r="C204" s="29"/>
      <c r="D204" s="29"/>
      <c r="E204" s="59" t="s">
        <v>74</v>
      </c>
      <c r="F204" s="29"/>
      <c r="G204" s="29"/>
      <c r="H204" s="60"/>
      <c r="I204" s="29"/>
      <c r="J204" s="60"/>
      <c r="K204" s="29"/>
      <c r="L204" s="29"/>
      <c r="M204" s="12"/>
      <c r="N204" s="2"/>
      <c r="O204" s="2"/>
      <c r="P204" s="2"/>
      <c r="Q204" s="2"/>
    </row>
    <row r="205" thickTop="1">
      <c r="A205" s="9"/>
      <c r="B205" s="49">
        <v>34</v>
      </c>
      <c r="C205" s="50" t="s">
        <v>375</v>
      </c>
      <c r="D205" s="50"/>
      <c r="E205" s="50" t="s">
        <v>376</v>
      </c>
      <c r="F205" s="50" t="s">
        <v>3</v>
      </c>
      <c r="G205" s="51" t="s">
        <v>136</v>
      </c>
      <c r="H205" s="61">
        <v>5.8380000000000001</v>
      </c>
      <c r="I205" s="35">
        <f>ROUND(0,2)</f>
        <v>0</v>
      </c>
      <c r="J205" s="62">
        <f>ROUND(I205*H205,2)</f>
        <v>0</v>
      </c>
      <c r="K205" s="63">
        <v>0.20999999999999999</v>
      </c>
      <c r="L205" s="64">
        <f>IF(ISNUMBER(K205),ROUND(J205*(K205+1),2),0)</f>
        <v>0</v>
      </c>
      <c r="M205" s="12"/>
      <c r="N205" s="2"/>
      <c r="O205" s="2"/>
      <c r="P205" s="2"/>
      <c r="Q205" s="41">
        <f>IF(ISNUMBER(K205),IF(H205&gt;0,IF(I205&gt;0,J205,0),0),0)</f>
        <v>0</v>
      </c>
      <c r="R205" s="30">
        <f>IF(ISNUMBER(K205)=FALSE,J205,0)</f>
        <v>0</v>
      </c>
    </row>
    <row r="206">
      <c r="A206" s="9"/>
      <c r="B206" s="56" t="s">
        <v>67</v>
      </c>
      <c r="C206" s="1"/>
      <c r="D206" s="1"/>
      <c r="E206" s="57" t="s">
        <v>3</v>
      </c>
      <c r="F206" s="1"/>
      <c r="G206" s="1"/>
      <c r="H206" s="48"/>
      <c r="I206" s="1"/>
      <c r="J206" s="48"/>
      <c r="K206" s="1"/>
      <c r="L206" s="1"/>
      <c r="M206" s="12"/>
      <c r="N206" s="2"/>
      <c r="O206" s="2"/>
      <c r="P206" s="2"/>
      <c r="Q206" s="2"/>
    </row>
    <row r="207">
      <c r="A207" s="9"/>
      <c r="B207" s="56" t="s">
        <v>69</v>
      </c>
      <c r="C207" s="1"/>
      <c r="D207" s="1"/>
      <c r="E207" s="57" t="s">
        <v>377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71</v>
      </c>
      <c r="C208" s="1"/>
      <c r="D208" s="1"/>
      <c r="E208" s="57" t="s">
        <v>229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 thickBot="1">
      <c r="A209" s="9"/>
      <c r="B209" s="58" t="s">
        <v>73</v>
      </c>
      <c r="C209" s="29"/>
      <c r="D209" s="29"/>
      <c r="E209" s="59" t="s">
        <v>74</v>
      </c>
      <c r="F209" s="29"/>
      <c r="G209" s="29"/>
      <c r="H209" s="60"/>
      <c r="I209" s="29"/>
      <c r="J209" s="60"/>
      <c r="K209" s="29"/>
      <c r="L209" s="29"/>
      <c r="M209" s="12"/>
      <c r="N209" s="2"/>
      <c r="O209" s="2"/>
      <c r="P209" s="2"/>
      <c r="Q209" s="2"/>
    </row>
    <row r="210" thickTop="1">
      <c r="A210" s="9"/>
      <c r="B210" s="49">
        <v>35</v>
      </c>
      <c r="C210" s="50" t="s">
        <v>378</v>
      </c>
      <c r="D210" s="50"/>
      <c r="E210" s="50" t="s">
        <v>379</v>
      </c>
      <c r="F210" s="50" t="s">
        <v>3</v>
      </c>
      <c r="G210" s="51" t="s">
        <v>190</v>
      </c>
      <c r="H210" s="61">
        <v>273.83999999999997</v>
      </c>
      <c r="I210" s="35">
        <f>ROUND(0,2)</f>
        <v>0</v>
      </c>
      <c r="J210" s="62">
        <f>ROUND(I210*H210,2)</f>
        <v>0</v>
      </c>
      <c r="K210" s="63">
        <v>0.20999999999999999</v>
      </c>
      <c r="L210" s="64">
        <f>IF(ISNUMBER(K210),ROUND(J210*(K210+1),2),0)</f>
        <v>0</v>
      </c>
      <c r="M210" s="12"/>
      <c r="N210" s="2"/>
      <c r="O210" s="2"/>
      <c r="P210" s="2"/>
      <c r="Q210" s="41">
        <f>IF(ISNUMBER(K210),IF(H210&gt;0,IF(I210&gt;0,J210,0),0),0)</f>
        <v>0</v>
      </c>
      <c r="R210" s="30">
        <f>IF(ISNUMBER(K210)=FALSE,J210,0)</f>
        <v>0</v>
      </c>
    </row>
    <row r="211">
      <c r="A211" s="9"/>
      <c r="B211" s="56" t="s">
        <v>67</v>
      </c>
      <c r="C211" s="1"/>
      <c r="D211" s="1"/>
      <c r="E211" s="57" t="s">
        <v>3</v>
      </c>
      <c r="F211" s="1"/>
      <c r="G211" s="1"/>
      <c r="H211" s="48"/>
      <c r="I211" s="1"/>
      <c r="J211" s="48"/>
      <c r="K211" s="1"/>
      <c r="L211" s="1"/>
      <c r="M211" s="12"/>
      <c r="N211" s="2"/>
      <c r="O211" s="2"/>
      <c r="P211" s="2"/>
      <c r="Q211" s="2"/>
    </row>
    <row r="212">
      <c r="A212" s="9"/>
      <c r="B212" s="56" t="s">
        <v>69</v>
      </c>
      <c r="C212" s="1"/>
      <c r="D212" s="1"/>
      <c r="E212" s="57" t="s">
        <v>380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71</v>
      </c>
      <c r="C213" s="1"/>
      <c r="D213" s="1"/>
      <c r="E213" s="57" t="s">
        <v>381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 thickBot="1">
      <c r="A214" s="9"/>
      <c r="B214" s="58" t="s">
        <v>73</v>
      </c>
      <c r="C214" s="29"/>
      <c r="D214" s="29"/>
      <c r="E214" s="59" t="s">
        <v>74</v>
      </c>
      <c r="F214" s="29"/>
      <c r="G214" s="29"/>
      <c r="H214" s="60"/>
      <c r="I214" s="29"/>
      <c r="J214" s="60"/>
      <c r="K214" s="29"/>
      <c r="L214" s="29"/>
      <c r="M214" s="12"/>
      <c r="N214" s="2"/>
      <c r="O214" s="2"/>
      <c r="P214" s="2"/>
      <c r="Q214" s="2"/>
    </row>
    <row r="215" thickTop="1">
      <c r="A215" s="9"/>
      <c r="B215" s="49">
        <v>36</v>
      </c>
      <c r="C215" s="50" t="s">
        <v>382</v>
      </c>
      <c r="D215" s="50"/>
      <c r="E215" s="50" t="s">
        <v>383</v>
      </c>
      <c r="F215" s="50" t="s">
        <v>3</v>
      </c>
      <c r="G215" s="51" t="s">
        <v>136</v>
      </c>
      <c r="H215" s="61">
        <v>71.200000000000003</v>
      </c>
      <c r="I215" s="35">
        <f>ROUND(0,2)</f>
        <v>0</v>
      </c>
      <c r="J215" s="62">
        <f>ROUND(I215*H215,2)</f>
        <v>0</v>
      </c>
      <c r="K215" s="63">
        <v>0.20999999999999999</v>
      </c>
      <c r="L215" s="64">
        <f>IF(ISNUMBER(K215),ROUND(J215*(K215+1),2),0)</f>
        <v>0</v>
      </c>
      <c r="M215" s="12"/>
      <c r="N215" s="2"/>
      <c r="O215" s="2"/>
      <c r="P215" s="2"/>
      <c r="Q215" s="41">
        <f>IF(ISNUMBER(K215),IF(H215&gt;0,IF(I215&gt;0,J215,0),0),0)</f>
        <v>0</v>
      </c>
      <c r="R215" s="30">
        <f>IF(ISNUMBER(K215)=FALSE,J215,0)</f>
        <v>0</v>
      </c>
    </row>
    <row r="216">
      <c r="A216" s="9"/>
      <c r="B216" s="56" t="s">
        <v>67</v>
      </c>
      <c r="C216" s="1"/>
      <c r="D216" s="1"/>
      <c r="E216" s="57" t="s">
        <v>3</v>
      </c>
      <c r="F216" s="1"/>
      <c r="G216" s="1"/>
      <c r="H216" s="48"/>
      <c r="I216" s="1"/>
      <c r="J216" s="48"/>
      <c r="K216" s="1"/>
      <c r="L216" s="1"/>
      <c r="M216" s="12"/>
      <c r="N216" s="2"/>
      <c r="O216" s="2"/>
      <c r="P216" s="2"/>
      <c r="Q216" s="2"/>
    </row>
    <row r="217">
      <c r="A217" s="9"/>
      <c r="B217" s="56" t="s">
        <v>69</v>
      </c>
      <c r="C217" s="1"/>
      <c r="D217" s="1"/>
      <c r="E217" s="57" t="s">
        <v>384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71</v>
      </c>
      <c r="C218" s="1"/>
      <c r="D218" s="1"/>
      <c r="E218" s="57" t="s">
        <v>385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 thickBot="1">
      <c r="A219" s="9"/>
      <c r="B219" s="58" t="s">
        <v>73</v>
      </c>
      <c r="C219" s="29"/>
      <c r="D219" s="29"/>
      <c r="E219" s="59" t="s">
        <v>74</v>
      </c>
      <c r="F219" s="29"/>
      <c r="G219" s="29"/>
      <c r="H219" s="60"/>
      <c r="I219" s="29"/>
      <c r="J219" s="60"/>
      <c r="K219" s="29"/>
      <c r="L219" s="29"/>
      <c r="M219" s="12"/>
      <c r="N219" s="2"/>
      <c r="O219" s="2"/>
      <c r="P219" s="2"/>
      <c r="Q219" s="2"/>
    </row>
    <row r="220" thickTop="1">
      <c r="A220" s="9"/>
      <c r="B220" s="49">
        <v>37</v>
      </c>
      <c r="C220" s="50" t="s">
        <v>238</v>
      </c>
      <c r="D220" s="50"/>
      <c r="E220" s="50" t="s">
        <v>239</v>
      </c>
      <c r="F220" s="50" t="s">
        <v>3</v>
      </c>
      <c r="G220" s="51" t="s">
        <v>190</v>
      </c>
      <c r="H220" s="61">
        <v>75.579999999999998</v>
      </c>
      <c r="I220" s="35">
        <f>ROUND(0,2)</f>
        <v>0</v>
      </c>
      <c r="J220" s="62">
        <f>ROUND(I220*H220,2)</f>
        <v>0</v>
      </c>
      <c r="K220" s="63">
        <v>0.20999999999999999</v>
      </c>
      <c r="L220" s="64">
        <f>IF(ISNUMBER(K220),ROUND(J220*(K220+1),2),0)</f>
        <v>0</v>
      </c>
      <c r="M220" s="12"/>
      <c r="N220" s="2"/>
      <c r="O220" s="2"/>
      <c r="P220" s="2"/>
      <c r="Q220" s="41">
        <f>IF(ISNUMBER(K220),IF(H220&gt;0,IF(I220&gt;0,J220,0),0),0)</f>
        <v>0</v>
      </c>
      <c r="R220" s="30">
        <f>IF(ISNUMBER(K220)=FALSE,J220,0)</f>
        <v>0</v>
      </c>
    </row>
    <row r="221">
      <c r="A221" s="9"/>
      <c r="B221" s="56" t="s">
        <v>67</v>
      </c>
      <c r="C221" s="1"/>
      <c r="D221" s="1"/>
      <c r="E221" s="57" t="s">
        <v>240</v>
      </c>
      <c r="F221" s="1"/>
      <c r="G221" s="1"/>
      <c r="H221" s="48"/>
      <c r="I221" s="1"/>
      <c r="J221" s="48"/>
      <c r="K221" s="1"/>
      <c r="L221" s="1"/>
      <c r="M221" s="12"/>
      <c r="N221" s="2"/>
      <c r="O221" s="2"/>
      <c r="P221" s="2"/>
      <c r="Q221" s="2"/>
    </row>
    <row r="222">
      <c r="A222" s="9"/>
      <c r="B222" s="56" t="s">
        <v>69</v>
      </c>
      <c r="C222" s="1"/>
      <c r="D222" s="1"/>
      <c r="E222" s="57" t="s">
        <v>386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71</v>
      </c>
      <c r="C223" s="1"/>
      <c r="D223" s="1"/>
      <c r="E223" s="57" t="s">
        <v>242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 thickBot="1">
      <c r="A224" s="9"/>
      <c r="B224" s="58" t="s">
        <v>73</v>
      </c>
      <c r="C224" s="29"/>
      <c r="D224" s="29"/>
      <c r="E224" s="59" t="s">
        <v>74</v>
      </c>
      <c r="F224" s="29"/>
      <c r="G224" s="29"/>
      <c r="H224" s="60"/>
      <c r="I224" s="29"/>
      <c r="J224" s="60"/>
      <c r="K224" s="29"/>
      <c r="L224" s="29"/>
      <c r="M224" s="12"/>
      <c r="N224" s="2"/>
      <c r="O224" s="2"/>
      <c r="P224" s="2"/>
      <c r="Q224" s="2"/>
    </row>
    <row r="225" thickTop="1">
      <c r="A225" s="9"/>
      <c r="B225" s="49">
        <v>38</v>
      </c>
      <c r="C225" s="50" t="s">
        <v>387</v>
      </c>
      <c r="D225" s="50"/>
      <c r="E225" s="50" t="s">
        <v>388</v>
      </c>
      <c r="F225" s="50" t="s">
        <v>3</v>
      </c>
      <c r="G225" s="51" t="s">
        <v>190</v>
      </c>
      <c r="H225" s="61">
        <v>53.130000000000003</v>
      </c>
      <c r="I225" s="35">
        <f>ROUND(0,2)</f>
        <v>0</v>
      </c>
      <c r="J225" s="62">
        <f>ROUND(I225*H225,2)</f>
        <v>0</v>
      </c>
      <c r="K225" s="63">
        <v>0.20999999999999999</v>
      </c>
      <c r="L225" s="64">
        <f>IF(ISNUMBER(K225),ROUND(J225*(K225+1),2),0)</f>
        <v>0</v>
      </c>
      <c r="M225" s="12"/>
      <c r="N225" s="2"/>
      <c r="O225" s="2"/>
      <c r="P225" s="2"/>
      <c r="Q225" s="41">
        <f>IF(ISNUMBER(K225),IF(H225&gt;0,IF(I225&gt;0,J225,0),0),0)</f>
        <v>0</v>
      </c>
      <c r="R225" s="30">
        <f>IF(ISNUMBER(K225)=FALSE,J225,0)</f>
        <v>0</v>
      </c>
    </row>
    <row r="226">
      <c r="A226" s="9"/>
      <c r="B226" s="56" t="s">
        <v>67</v>
      </c>
      <c r="C226" s="1"/>
      <c r="D226" s="1"/>
      <c r="E226" s="57" t="s">
        <v>389</v>
      </c>
      <c r="F226" s="1"/>
      <c r="G226" s="1"/>
      <c r="H226" s="48"/>
      <c r="I226" s="1"/>
      <c r="J226" s="48"/>
      <c r="K226" s="1"/>
      <c r="L226" s="1"/>
      <c r="M226" s="12"/>
      <c r="N226" s="2"/>
      <c r="O226" s="2"/>
      <c r="P226" s="2"/>
      <c r="Q226" s="2"/>
    </row>
    <row r="227">
      <c r="A227" s="9"/>
      <c r="B227" s="56" t="s">
        <v>69</v>
      </c>
      <c r="C227" s="1"/>
      <c r="D227" s="1"/>
      <c r="E227" s="57" t="s">
        <v>390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71</v>
      </c>
      <c r="C228" s="1"/>
      <c r="D228" s="1"/>
      <c r="E228" s="57" t="s">
        <v>391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 thickBot="1">
      <c r="A229" s="9"/>
      <c r="B229" s="58" t="s">
        <v>73</v>
      </c>
      <c r="C229" s="29"/>
      <c r="D229" s="29"/>
      <c r="E229" s="59" t="s">
        <v>74</v>
      </c>
      <c r="F229" s="29"/>
      <c r="G229" s="29"/>
      <c r="H229" s="60"/>
      <c r="I229" s="29"/>
      <c r="J229" s="60"/>
      <c r="K229" s="29"/>
      <c r="L229" s="29"/>
      <c r="M229" s="12"/>
      <c r="N229" s="2"/>
      <c r="O229" s="2"/>
      <c r="P229" s="2"/>
      <c r="Q229" s="2"/>
    </row>
    <row r="230" thickTop="1">
      <c r="A230" s="9"/>
      <c r="B230" s="49">
        <v>39</v>
      </c>
      <c r="C230" s="50" t="s">
        <v>392</v>
      </c>
      <c r="D230" s="50"/>
      <c r="E230" s="50" t="s">
        <v>393</v>
      </c>
      <c r="F230" s="50" t="s">
        <v>3</v>
      </c>
      <c r="G230" s="51" t="s">
        <v>190</v>
      </c>
      <c r="H230" s="61">
        <v>890.55999999999995</v>
      </c>
      <c r="I230" s="35">
        <f>ROUND(0,2)</f>
        <v>0</v>
      </c>
      <c r="J230" s="62">
        <f>ROUND(I230*H230,2)</f>
        <v>0</v>
      </c>
      <c r="K230" s="63">
        <v>0.20999999999999999</v>
      </c>
      <c r="L230" s="64">
        <f>IF(ISNUMBER(K230),ROUND(J230*(K230+1),2),0)</f>
        <v>0</v>
      </c>
      <c r="M230" s="12"/>
      <c r="N230" s="2"/>
      <c r="O230" s="2"/>
      <c r="P230" s="2"/>
      <c r="Q230" s="41">
        <f>IF(ISNUMBER(K230),IF(H230&gt;0,IF(I230&gt;0,J230,0),0),0)</f>
        <v>0</v>
      </c>
      <c r="R230" s="30">
        <f>IF(ISNUMBER(K230)=FALSE,J230,0)</f>
        <v>0</v>
      </c>
    </row>
    <row r="231">
      <c r="A231" s="9"/>
      <c r="B231" s="56" t="s">
        <v>67</v>
      </c>
      <c r="C231" s="1"/>
      <c r="D231" s="1"/>
      <c r="E231" s="57" t="s">
        <v>394</v>
      </c>
      <c r="F231" s="1"/>
      <c r="G231" s="1"/>
      <c r="H231" s="48"/>
      <c r="I231" s="1"/>
      <c r="J231" s="48"/>
      <c r="K231" s="1"/>
      <c r="L231" s="1"/>
      <c r="M231" s="12"/>
      <c r="N231" s="2"/>
      <c r="O231" s="2"/>
      <c r="P231" s="2"/>
      <c r="Q231" s="2"/>
    </row>
    <row r="232">
      <c r="A232" s="9"/>
      <c r="B232" s="56" t="s">
        <v>69</v>
      </c>
      <c r="C232" s="1"/>
      <c r="D232" s="1"/>
      <c r="E232" s="57" t="s">
        <v>395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71</v>
      </c>
      <c r="C233" s="1"/>
      <c r="D233" s="1"/>
      <c r="E233" s="57" t="s">
        <v>391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 thickBot="1">
      <c r="A234" s="9"/>
      <c r="B234" s="58" t="s">
        <v>73</v>
      </c>
      <c r="C234" s="29"/>
      <c r="D234" s="29"/>
      <c r="E234" s="59" t="s">
        <v>74</v>
      </c>
      <c r="F234" s="29"/>
      <c r="G234" s="29"/>
      <c r="H234" s="60"/>
      <c r="I234" s="29"/>
      <c r="J234" s="60"/>
      <c r="K234" s="29"/>
      <c r="L234" s="29"/>
      <c r="M234" s="12"/>
      <c r="N234" s="2"/>
      <c r="O234" s="2"/>
      <c r="P234" s="2"/>
      <c r="Q234" s="2"/>
    </row>
    <row r="235" thickTop="1">
      <c r="A235" s="9"/>
      <c r="B235" s="49">
        <v>40</v>
      </c>
      <c r="C235" s="50" t="s">
        <v>396</v>
      </c>
      <c r="D235" s="50"/>
      <c r="E235" s="50" t="s">
        <v>397</v>
      </c>
      <c r="F235" s="50" t="s">
        <v>3</v>
      </c>
      <c r="G235" s="51" t="s">
        <v>190</v>
      </c>
      <c r="H235" s="61">
        <v>67.540000000000006</v>
      </c>
      <c r="I235" s="35">
        <f>ROUND(0,2)</f>
        <v>0</v>
      </c>
      <c r="J235" s="62">
        <f>ROUND(I235*H235,2)</f>
        <v>0</v>
      </c>
      <c r="K235" s="63">
        <v>0.20999999999999999</v>
      </c>
      <c r="L235" s="64">
        <f>IF(ISNUMBER(K235),ROUND(J235*(K235+1),2),0)</f>
        <v>0</v>
      </c>
      <c r="M235" s="12"/>
      <c r="N235" s="2"/>
      <c r="O235" s="2"/>
      <c r="P235" s="2"/>
      <c r="Q235" s="41">
        <f>IF(ISNUMBER(K235),IF(H235&gt;0,IF(I235&gt;0,J235,0),0),0)</f>
        <v>0</v>
      </c>
      <c r="R235" s="30">
        <f>IF(ISNUMBER(K235)=FALSE,J235,0)</f>
        <v>0</v>
      </c>
    </row>
    <row r="236">
      <c r="A236" s="9"/>
      <c r="B236" s="56" t="s">
        <v>67</v>
      </c>
      <c r="C236" s="1"/>
      <c r="D236" s="1"/>
      <c r="E236" s="57" t="s">
        <v>394</v>
      </c>
      <c r="F236" s="1"/>
      <c r="G236" s="1"/>
      <c r="H236" s="48"/>
      <c r="I236" s="1"/>
      <c r="J236" s="48"/>
      <c r="K236" s="1"/>
      <c r="L236" s="1"/>
      <c r="M236" s="12"/>
      <c r="N236" s="2"/>
      <c r="O236" s="2"/>
      <c r="P236" s="2"/>
      <c r="Q236" s="2"/>
    </row>
    <row r="237">
      <c r="A237" s="9"/>
      <c r="B237" s="56" t="s">
        <v>69</v>
      </c>
      <c r="C237" s="1"/>
      <c r="D237" s="1"/>
      <c r="E237" s="57" t="s">
        <v>398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71</v>
      </c>
      <c r="C238" s="1"/>
      <c r="D238" s="1"/>
      <c r="E238" s="57" t="s">
        <v>391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 thickBot="1">
      <c r="A239" s="9"/>
      <c r="B239" s="58" t="s">
        <v>73</v>
      </c>
      <c r="C239" s="29"/>
      <c r="D239" s="29"/>
      <c r="E239" s="59" t="s">
        <v>74</v>
      </c>
      <c r="F239" s="29"/>
      <c r="G239" s="29"/>
      <c r="H239" s="60"/>
      <c r="I239" s="29"/>
      <c r="J239" s="60"/>
      <c r="K239" s="29"/>
      <c r="L239" s="29"/>
      <c r="M239" s="12"/>
      <c r="N239" s="2"/>
      <c r="O239" s="2"/>
      <c r="P239" s="2"/>
      <c r="Q239" s="2"/>
    </row>
    <row r="240" thickTop="1">
      <c r="A240" s="9"/>
      <c r="B240" s="49">
        <v>41</v>
      </c>
      <c r="C240" s="50" t="s">
        <v>399</v>
      </c>
      <c r="D240" s="50"/>
      <c r="E240" s="50" t="s">
        <v>400</v>
      </c>
      <c r="F240" s="50" t="s">
        <v>3</v>
      </c>
      <c r="G240" s="51" t="s">
        <v>190</v>
      </c>
      <c r="H240" s="61">
        <v>10.56</v>
      </c>
      <c r="I240" s="35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1">
        <f>IF(ISNUMBER(K240),IF(H240&gt;0,IF(I240&gt;0,J240,0),0),0)</f>
        <v>0</v>
      </c>
      <c r="R240" s="30">
        <f>IF(ISNUMBER(K240)=FALSE,J240,0)</f>
        <v>0</v>
      </c>
    </row>
    <row r="241">
      <c r="A241" s="9"/>
      <c r="B241" s="56" t="s">
        <v>67</v>
      </c>
      <c r="C241" s="1"/>
      <c r="D241" s="1"/>
      <c r="E241" s="57" t="s">
        <v>3</v>
      </c>
      <c r="F241" s="1"/>
      <c r="G241" s="1"/>
      <c r="H241" s="48"/>
      <c r="I241" s="1"/>
      <c r="J241" s="48"/>
      <c r="K241" s="1"/>
      <c r="L241" s="1"/>
      <c r="M241" s="12"/>
      <c r="N241" s="2"/>
      <c r="O241" s="2"/>
      <c r="P241" s="2"/>
      <c r="Q241" s="2"/>
    </row>
    <row r="242">
      <c r="A242" s="9"/>
      <c r="B242" s="56" t="s">
        <v>69</v>
      </c>
      <c r="C242" s="1"/>
      <c r="D242" s="1"/>
      <c r="E242" s="57" t="s">
        <v>401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71</v>
      </c>
      <c r="C243" s="1"/>
      <c r="D243" s="1"/>
      <c r="E243" s="57" t="s">
        <v>391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 thickBot="1">
      <c r="A244" s="9"/>
      <c r="B244" s="58" t="s">
        <v>73</v>
      </c>
      <c r="C244" s="29"/>
      <c r="D244" s="29"/>
      <c r="E244" s="59" t="s">
        <v>74</v>
      </c>
      <c r="F244" s="29"/>
      <c r="G244" s="29"/>
      <c r="H244" s="60"/>
      <c r="I244" s="29"/>
      <c r="J244" s="60"/>
      <c r="K244" s="29"/>
      <c r="L244" s="29"/>
      <c r="M244" s="12"/>
      <c r="N244" s="2"/>
      <c r="O244" s="2"/>
      <c r="P244" s="2"/>
      <c r="Q244" s="2"/>
    </row>
    <row r="245" thickTop="1">
      <c r="A245" s="9"/>
      <c r="B245" s="49">
        <v>42</v>
      </c>
      <c r="C245" s="50" t="s">
        <v>402</v>
      </c>
      <c r="D245" s="50"/>
      <c r="E245" s="50" t="s">
        <v>403</v>
      </c>
      <c r="F245" s="50" t="s">
        <v>3</v>
      </c>
      <c r="G245" s="51" t="s">
        <v>190</v>
      </c>
      <c r="H245" s="61">
        <v>73.700000000000003</v>
      </c>
      <c r="I245" s="35">
        <f>ROUND(0,2)</f>
        <v>0</v>
      </c>
      <c r="J245" s="62">
        <f>ROUND(I245*H245,2)</f>
        <v>0</v>
      </c>
      <c r="K245" s="63">
        <v>0.20999999999999999</v>
      </c>
      <c r="L245" s="64">
        <f>IF(ISNUMBER(K245),ROUND(J245*(K245+1),2),0)</f>
        <v>0</v>
      </c>
      <c r="M245" s="12"/>
      <c r="N245" s="2"/>
      <c r="O245" s="2"/>
      <c r="P245" s="2"/>
      <c r="Q245" s="41">
        <f>IF(ISNUMBER(K245),IF(H245&gt;0,IF(I245&gt;0,J245,0),0),0)</f>
        <v>0</v>
      </c>
      <c r="R245" s="30">
        <f>IF(ISNUMBER(K245)=FALSE,J245,0)</f>
        <v>0</v>
      </c>
    </row>
    <row r="246">
      <c r="A246" s="9"/>
      <c r="B246" s="56" t="s">
        <v>67</v>
      </c>
      <c r="C246" s="1"/>
      <c r="D246" s="1"/>
      <c r="E246" s="57" t="s">
        <v>3</v>
      </c>
      <c r="F246" s="1"/>
      <c r="G246" s="1"/>
      <c r="H246" s="48"/>
      <c r="I246" s="1"/>
      <c r="J246" s="48"/>
      <c r="K246" s="1"/>
      <c r="L246" s="1"/>
      <c r="M246" s="12"/>
      <c r="N246" s="2"/>
      <c r="O246" s="2"/>
      <c r="P246" s="2"/>
      <c r="Q246" s="2"/>
    </row>
    <row r="247">
      <c r="A247" s="9"/>
      <c r="B247" s="56" t="s">
        <v>69</v>
      </c>
      <c r="C247" s="1"/>
      <c r="D247" s="1"/>
      <c r="E247" s="57" t="s">
        <v>404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71</v>
      </c>
      <c r="C248" s="1"/>
      <c r="D248" s="1"/>
      <c r="E248" s="57" t="s">
        <v>391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 thickBot="1">
      <c r="A249" s="9"/>
      <c r="B249" s="58" t="s">
        <v>73</v>
      </c>
      <c r="C249" s="29"/>
      <c r="D249" s="29"/>
      <c r="E249" s="59" t="s">
        <v>74</v>
      </c>
      <c r="F249" s="29"/>
      <c r="G249" s="29"/>
      <c r="H249" s="60"/>
      <c r="I249" s="29"/>
      <c r="J249" s="60"/>
      <c r="K249" s="29"/>
      <c r="L249" s="29"/>
      <c r="M249" s="12"/>
      <c r="N249" s="2"/>
      <c r="O249" s="2"/>
      <c r="P249" s="2"/>
      <c r="Q249" s="2"/>
    </row>
    <row r="250" thickTop="1">
      <c r="A250" s="9"/>
      <c r="B250" s="49">
        <v>43</v>
      </c>
      <c r="C250" s="50" t="s">
        <v>405</v>
      </c>
      <c r="D250" s="50"/>
      <c r="E250" s="50" t="s">
        <v>406</v>
      </c>
      <c r="F250" s="50" t="s">
        <v>3</v>
      </c>
      <c r="G250" s="51" t="s">
        <v>190</v>
      </c>
      <c r="H250" s="61">
        <v>7.8099999999999996</v>
      </c>
      <c r="I250" s="35">
        <f>ROUND(0,2)</f>
        <v>0</v>
      </c>
      <c r="J250" s="62">
        <f>ROUND(I250*H250,2)</f>
        <v>0</v>
      </c>
      <c r="K250" s="63">
        <v>0.20999999999999999</v>
      </c>
      <c r="L250" s="64">
        <f>IF(ISNUMBER(K250),ROUND(J250*(K250+1),2),0)</f>
        <v>0</v>
      </c>
      <c r="M250" s="12"/>
      <c r="N250" s="2"/>
      <c r="O250" s="2"/>
      <c r="P250" s="2"/>
      <c r="Q250" s="41">
        <f>IF(ISNUMBER(K250),IF(H250&gt;0,IF(I250&gt;0,J250,0),0),0)</f>
        <v>0</v>
      </c>
      <c r="R250" s="30">
        <f>IF(ISNUMBER(K250)=FALSE,J250,0)</f>
        <v>0</v>
      </c>
    </row>
    <row r="251">
      <c r="A251" s="9"/>
      <c r="B251" s="56" t="s">
        <v>67</v>
      </c>
      <c r="C251" s="1"/>
      <c r="D251" s="1"/>
      <c r="E251" s="57" t="s">
        <v>3</v>
      </c>
      <c r="F251" s="1"/>
      <c r="G251" s="1"/>
      <c r="H251" s="48"/>
      <c r="I251" s="1"/>
      <c r="J251" s="48"/>
      <c r="K251" s="1"/>
      <c r="L251" s="1"/>
      <c r="M251" s="12"/>
      <c r="N251" s="2"/>
      <c r="O251" s="2"/>
      <c r="P251" s="2"/>
      <c r="Q251" s="2"/>
    </row>
    <row r="252">
      <c r="A252" s="9"/>
      <c r="B252" s="56" t="s">
        <v>69</v>
      </c>
      <c r="C252" s="1"/>
      <c r="D252" s="1"/>
      <c r="E252" s="57" t="s">
        <v>407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71</v>
      </c>
      <c r="C253" s="1"/>
      <c r="D253" s="1"/>
      <c r="E253" s="57" t="s">
        <v>391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 thickBot="1">
      <c r="A254" s="9"/>
      <c r="B254" s="58" t="s">
        <v>73</v>
      </c>
      <c r="C254" s="29"/>
      <c r="D254" s="29"/>
      <c r="E254" s="59" t="s">
        <v>74</v>
      </c>
      <c r="F254" s="29"/>
      <c r="G254" s="29"/>
      <c r="H254" s="60"/>
      <c r="I254" s="29"/>
      <c r="J254" s="60"/>
      <c r="K254" s="29"/>
      <c r="L254" s="29"/>
      <c r="M254" s="12"/>
      <c r="N254" s="2"/>
      <c r="O254" s="2"/>
      <c r="P254" s="2"/>
      <c r="Q254" s="2"/>
    </row>
    <row r="255" thickTop="1" thickBot="1" ht="25" customHeight="1">
      <c r="A255" s="9"/>
      <c r="B255" s="1"/>
      <c r="C255" s="65">
        <v>5</v>
      </c>
      <c r="D255" s="1"/>
      <c r="E255" s="65" t="s">
        <v>112</v>
      </c>
      <c r="F255" s="1"/>
      <c r="G255" s="66" t="s">
        <v>103</v>
      </c>
      <c r="H255" s="67">
        <f>J175+J180+J185+J190+J195+J200+J205+J210+J215+J220+J225+J230+J235+J240+J245+J250</f>
        <v>0</v>
      </c>
      <c r="I255" s="66" t="s">
        <v>104</v>
      </c>
      <c r="J255" s="68">
        <f>(L255-H255)</f>
        <v>0</v>
      </c>
      <c r="K255" s="66" t="s">
        <v>105</v>
      </c>
      <c r="L255" s="69">
        <f>L175+L180+L185+L190+L195+L200+L205+L210+L215+L220+L225+L230+L235+L240+L245+L250</f>
        <v>0</v>
      </c>
      <c r="M255" s="12"/>
      <c r="N255" s="2"/>
      <c r="O255" s="2"/>
      <c r="P255" s="2"/>
      <c r="Q255" s="41">
        <f>0+Q175+Q180+Q185+Q190+Q195+Q200+Q205+Q210+Q215+Q220+Q225+Q230+Q235+Q240+Q245+Q250</f>
        <v>0</v>
      </c>
      <c r="R255" s="30">
        <f>0+R175+R180+R185+R190+R195+R200+R205+R210+R215+R220+R225+R230+R235+R240+R245+R250</f>
        <v>0</v>
      </c>
      <c r="S255" s="70">
        <f>Q255*(1+J255)+R255</f>
        <v>0</v>
      </c>
    </row>
    <row r="256" thickTop="1" thickBot="1" ht="25" customHeight="1">
      <c r="A256" s="9"/>
      <c r="B256" s="71"/>
      <c r="C256" s="71"/>
      <c r="D256" s="71"/>
      <c r="E256" s="71"/>
      <c r="F256" s="71"/>
      <c r="G256" s="72" t="s">
        <v>106</v>
      </c>
      <c r="H256" s="73">
        <f>J175+J180+J185+J190+J195+J200+J205+J210+J215+J220+J225+J230+J235+J240+J245+J250</f>
        <v>0</v>
      </c>
      <c r="I256" s="72" t="s">
        <v>107</v>
      </c>
      <c r="J256" s="74">
        <f>0+J255</f>
        <v>0</v>
      </c>
      <c r="K256" s="72" t="s">
        <v>108</v>
      </c>
      <c r="L256" s="75">
        <f>L175+L180+L185+L190+L195+L200+L205+L210+L215+L220+L225+L230+L235+L240+L245+L250</f>
        <v>0</v>
      </c>
      <c r="M256" s="12"/>
      <c r="N256" s="2"/>
      <c r="O256" s="2"/>
      <c r="P256" s="2"/>
      <c r="Q256" s="2"/>
    </row>
    <row r="257" ht="40" customHeight="1">
      <c r="A257" s="9"/>
      <c r="B257" s="80" t="s">
        <v>243</v>
      </c>
      <c r="C257" s="1"/>
      <c r="D257" s="1"/>
      <c r="E257" s="1"/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49">
        <v>44</v>
      </c>
      <c r="C258" s="50" t="s">
        <v>244</v>
      </c>
      <c r="D258" s="50"/>
      <c r="E258" s="50" t="s">
        <v>245</v>
      </c>
      <c r="F258" s="50" t="s">
        <v>3</v>
      </c>
      <c r="G258" s="51" t="s">
        <v>100</v>
      </c>
      <c r="H258" s="52">
        <v>7</v>
      </c>
      <c r="I258" s="24">
        <f>ROUND(0,2)</f>
        <v>0</v>
      </c>
      <c r="J258" s="53">
        <f>ROUND(I258*H258,2)</f>
        <v>0</v>
      </c>
      <c r="K258" s="54">
        <v>0.20999999999999999</v>
      </c>
      <c r="L258" s="55">
        <f>IF(ISNUMBER(K258),ROUND(J258*(K258+1),2),0)</f>
        <v>0</v>
      </c>
      <c r="M258" s="12"/>
      <c r="N258" s="2"/>
      <c r="O258" s="2"/>
      <c r="P258" s="2"/>
      <c r="Q258" s="41">
        <f>IF(ISNUMBER(K258),IF(H258&gt;0,IF(I258&gt;0,J258,0),0),0)</f>
        <v>0</v>
      </c>
      <c r="R258" s="30">
        <f>IF(ISNUMBER(K258)=FALSE,J258,0)</f>
        <v>0</v>
      </c>
    </row>
    <row r="259">
      <c r="A259" s="9"/>
      <c r="B259" s="56" t="s">
        <v>67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>
      <c r="A260" s="9"/>
      <c r="B260" s="56" t="s">
        <v>69</v>
      </c>
      <c r="C260" s="1"/>
      <c r="D260" s="1"/>
      <c r="E260" s="57" t="s">
        <v>408</v>
      </c>
      <c r="F260" s="1"/>
      <c r="G260" s="1"/>
      <c r="H260" s="48"/>
      <c r="I260" s="1"/>
      <c r="J260" s="48"/>
      <c r="K260" s="1"/>
      <c r="L260" s="1"/>
      <c r="M260" s="12"/>
      <c r="N260" s="2"/>
      <c r="O260" s="2"/>
      <c r="P260" s="2"/>
      <c r="Q260" s="2"/>
    </row>
    <row r="261">
      <c r="A261" s="9"/>
      <c r="B261" s="56" t="s">
        <v>71</v>
      </c>
      <c r="C261" s="1"/>
      <c r="D261" s="1"/>
      <c r="E261" s="57" t="s">
        <v>247</v>
      </c>
      <c r="F261" s="1"/>
      <c r="G261" s="1"/>
      <c r="H261" s="48"/>
      <c r="I261" s="1"/>
      <c r="J261" s="48"/>
      <c r="K261" s="1"/>
      <c r="L261" s="1"/>
      <c r="M261" s="12"/>
      <c r="N261" s="2"/>
      <c r="O261" s="2"/>
      <c r="P261" s="2"/>
      <c r="Q261" s="2"/>
    </row>
    <row r="262" thickBot="1">
      <c r="A262" s="9"/>
      <c r="B262" s="58" t="s">
        <v>73</v>
      </c>
      <c r="C262" s="29"/>
      <c r="D262" s="29"/>
      <c r="E262" s="59" t="s">
        <v>74</v>
      </c>
      <c r="F262" s="29"/>
      <c r="G262" s="29"/>
      <c r="H262" s="60"/>
      <c r="I262" s="29"/>
      <c r="J262" s="60"/>
      <c r="K262" s="29"/>
      <c r="L262" s="29"/>
      <c r="M262" s="12"/>
      <c r="N262" s="2"/>
      <c r="O262" s="2"/>
      <c r="P262" s="2"/>
      <c r="Q262" s="2"/>
    </row>
    <row r="263" thickTop="1" thickBot="1" ht="25" customHeight="1">
      <c r="A263" s="9"/>
      <c r="B263" s="1"/>
      <c r="C263" s="65">
        <v>8</v>
      </c>
      <c r="D263" s="1"/>
      <c r="E263" s="65" t="s">
        <v>113</v>
      </c>
      <c r="F263" s="1"/>
      <c r="G263" s="66" t="s">
        <v>103</v>
      </c>
      <c r="H263" s="67">
        <f>0+J258</f>
        <v>0</v>
      </c>
      <c r="I263" s="66" t="s">
        <v>104</v>
      </c>
      <c r="J263" s="68">
        <f>(L263-H263)</f>
        <v>0</v>
      </c>
      <c r="K263" s="66" t="s">
        <v>105</v>
      </c>
      <c r="L263" s="69">
        <f>0+L258</f>
        <v>0</v>
      </c>
      <c r="M263" s="12"/>
      <c r="N263" s="2"/>
      <c r="O263" s="2"/>
      <c r="P263" s="2"/>
      <c r="Q263" s="41">
        <f>0+Q258</f>
        <v>0</v>
      </c>
      <c r="R263" s="30">
        <f>0+R258</f>
        <v>0</v>
      </c>
      <c r="S263" s="70">
        <f>Q263*(1+J263)+R263</f>
        <v>0</v>
      </c>
    </row>
    <row r="264" thickTop="1" thickBot="1" ht="25" customHeight="1">
      <c r="A264" s="9"/>
      <c r="B264" s="71"/>
      <c r="C264" s="71"/>
      <c r="D264" s="71"/>
      <c r="E264" s="71"/>
      <c r="F264" s="71"/>
      <c r="G264" s="72" t="s">
        <v>106</v>
      </c>
      <c r="H264" s="73">
        <f>0+J258</f>
        <v>0</v>
      </c>
      <c r="I264" s="72" t="s">
        <v>107</v>
      </c>
      <c r="J264" s="74">
        <f>0+J263</f>
        <v>0</v>
      </c>
      <c r="K264" s="72" t="s">
        <v>108</v>
      </c>
      <c r="L264" s="75">
        <f>0+L258</f>
        <v>0</v>
      </c>
      <c r="M264" s="12"/>
      <c r="N264" s="2"/>
      <c r="O264" s="2"/>
      <c r="P264" s="2"/>
      <c r="Q264" s="2"/>
    </row>
    <row r="265" ht="40" customHeight="1">
      <c r="A265" s="9"/>
      <c r="B265" s="80" t="s">
        <v>248</v>
      </c>
      <c r="C265" s="1"/>
      <c r="D265" s="1"/>
      <c r="E265" s="1"/>
      <c r="F265" s="1"/>
      <c r="G265" s="1"/>
      <c r="H265" s="48"/>
      <c r="I265" s="1"/>
      <c r="J265" s="48"/>
      <c r="K265" s="1"/>
      <c r="L265" s="1"/>
      <c r="M265" s="12"/>
      <c r="N265" s="2"/>
      <c r="O265" s="2"/>
      <c r="P265" s="2"/>
      <c r="Q265" s="2"/>
    </row>
    <row r="266">
      <c r="A266" s="9"/>
      <c r="B266" s="49">
        <v>45</v>
      </c>
      <c r="C266" s="50" t="s">
        <v>409</v>
      </c>
      <c r="D266" s="50" t="s">
        <v>3</v>
      </c>
      <c r="E266" s="50" t="s">
        <v>410</v>
      </c>
      <c r="F266" s="50" t="s">
        <v>3</v>
      </c>
      <c r="G266" s="51" t="s">
        <v>196</v>
      </c>
      <c r="H266" s="52">
        <v>39.5</v>
      </c>
      <c r="I266" s="24">
        <f>ROUND(0,2)</f>
        <v>0</v>
      </c>
      <c r="J266" s="53">
        <f>ROUND(I266*H266,2)</f>
        <v>0</v>
      </c>
      <c r="K266" s="54">
        <v>0.20999999999999999</v>
      </c>
      <c r="L266" s="55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411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412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413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 t="s">
        <v>74</v>
      </c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46</v>
      </c>
      <c r="C271" s="50" t="s">
        <v>249</v>
      </c>
      <c r="D271" s="50"/>
      <c r="E271" s="50" t="s">
        <v>250</v>
      </c>
      <c r="F271" s="50" t="s">
        <v>3</v>
      </c>
      <c r="G271" s="51" t="s">
        <v>100</v>
      </c>
      <c r="H271" s="61">
        <v>20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414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252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 t="s">
        <v>74</v>
      </c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47</v>
      </c>
      <c r="C276" s="50" t="s">
        <v>415</v>
      </c>
      <c r="D276" s="50" t="s">
        <v>3</v>
      </c>
      <c r="E276" s="50" t="s">
        <v>416</v>
      </c>
      <c r="F276" s="50" t="s">
        <v>3</v>
      </c>
      <c r="G276" s="51" t="s">
        <v>100</v>
      </c>
      <c r="H276" s="61">
        <v>5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417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418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419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 t="s">
        <v>74</v>
      </c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48</v>
      </c>
      <c r="C281" s="50" t="s">
        <v>253</v>
      </c>
      <c r="D281" s="50"/>
      <c r="E281" s="50" t="s">
        <v>254</v>
      </c>
      <c r="F281" s="50" t="s">
        <v>3</v>
      </c>
      <c r="G281" s="51" t="s">
        <v>100</v>
      </c>
      <c r="H281" s="61">
        <v>6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255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420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257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 t="s">
        <v>74</v>
      </c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49</v>
      </c>
      <c r="C286" s="50" t="s">
        <v>258</v>
      </c>
      <c r="D286" s="50"/>
      <c r="E286" s="50" t="s">
        <v>259</v>
      </c>
      <c r="F286" s="50" t="s">
        <v>3</v>
      </c>
      <c r="G286" s="51" t="s">
        <v>100</v>
      </c>
      <c r="H286" s="61">
        <v>17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421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261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 t="s">
        <v>74</v>
      </c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50</v>
      </c>
      <c r="C291" s="50" t="s">
        <v>262</v>
      </c>
      <c r="D291" s="50"/>
      <c r="E291" s="50" t="s">
        <v>263</v>
      </c>
      <c r="F291" s="50" t="s">
        <v>3</v>
      </c>
      <c r="G291" s="51" t="s">
        <v>190</v>
      </c>
      <c r="H291" s="61">
        <v>141.84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422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265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 t="s">
        <v>74</v>
      </c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51</v>
      </c>
      <c r="C296" s="50" t="s">
        <v>266</v>
      </c>
      <c r="D296" s="50"/>
      <c r="E296" s="50" t="s">
        <v>267</v>
      </c>
      <c r="F296" s="50" t="s">
        <v>3</v>
      </c>
      <c r="G296" s="51" t="s">
        <v>190</v>
      </c>
      <c r="H296" s="61">
        <v>141.84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422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265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 t="s">
        <v>74</v>
      </c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52</v>
      </c>
      <c r="C301" s="50" t="s">
        <v>423</v>
      </c>
      <c r="D301" s="50"/>
      <c r="E301" s="50" t="s">
        <v>424</v>
      </c>
      <c r="F301" s="50" t="s">
        <v>3</v>
      </c>
      <c r="G301" s="51" t="s">
        <v>100</v>
      </c>
      <c r="H301" s="61">
        <v>20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425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426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 t="s">
        <v>74</v>
      </c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53</v>
      </c>
      <c r="C306" s="50" t="s">
        <v>268</v>
      </c>
      <c r="D306" s="50"/>
      <c r="E306" s="50" t="s">
        <v>269</v>
      </c>
      <c r="F306" s="50" t="s">
        <v>3</v>
      </c>
      <c r="G306" s="51" t="s">
        <v>100</v>
      </c>
      <c r="H306" s="61">
        <v>1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427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271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 t="s">
        <v>74</v>
      </c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54</v>
      </c>
      <c r="C311" s="50" t="s">
        <v>428</v>
      </c>
      <c r="D311" s="50"/>
      <c r="E311" s="50" t="s">
        <v>429</v>
      </c>
      <c r="F311" s="50" t="s">
        <v>3</v>
      </c>
      <c r="G311" s="51" t="s">
        <v>196</v>
      </c>
      <c r="H311" s="61">
        <v>562.98000000000002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430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275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 t="s">
        <v>74</v>
      </c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55</v>
      </c>
      <c r="C316" s="50" t="s">
        <v>431</v>
      </c>
      <c r="D316" s="50"/>
      <c r="E316" s="50" t="s">
        <v>432</v>
      </c>
      <c r="F316" s="50" t="s">
        <v>3</v>
      </c>
      <c r="G316" s="51" t="s">
        <v>196</v>
      </c>
      <c r="H316" s="61">
        <v>565.928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3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433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275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 t="s">
        <v>74</v>
      </c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>
      <c r="A321" s="9"/>
      <c r="B321" s="49">
        <v>56</v>
      </c>
      <c r="C321" s="50" t="s">
        <v>434</v>
      </c>
      <c r="D321" s="50"/>
      <c r="E321" s="50" t="s">
        <v>435</v>
      </c>
      <c r="F321" s="50" t="s">
        <v>3</v>
      </c>
      <c r="G321" s="51" t="s">
        <v>196</v>
      </c>
      <c r="H321" s="61">
        <v>96.909999999999997</v>
      </c>
      <c r="I321" s="35">
        <f>ROUND(0,2)</f>
        <v>0</v>
      </c>
      <c r="J321" s="62">
        <f>ROUND(I321*H321,2)</f>
        <v>0</v>
      </c>
      <c r="K321" s="63">
        <v>0.20999999999999999</v>
      </c>
      <c r="L321" s="64">
        <f>IF(ISNUMBER(K321),ROUND(J321*(K321+1),2),0)</f>
        <v>0</v>
      </c>
      <c r="M321" s="12"/>
      <c r="N321" s="2"/>
      <c r="O321" s="2"/>
      <c r="P321" s="2"/>
      <c r="Q321" s="41">
        <f>IF(ISNUMBER(K321),IF(H321&gt;0,IF(I321&gt;0,J321,0),0),0)</f>
        <v>0</v>
      </c>
      <c r="R321" s="30">
        <f>IF(ISNUMBER(K321)=FALSE,J321,0)</f>
        <v>0</v>
      </c>
    </row>
    <row r="322">
      <c r="A322" s="9"/>
      <c r="B322" s="56" t="s">
        <v>67</v>
      </c>
      <c r="C322" s="1"/>
      <c r="D322" s="1"/>
      <c r="E322" s="57" t="s">
        <v>3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>
      <c r="A323" s="9"/>
      <c r="B323" s="56" t="s">
        <v>69</v>
      </c>
      <c r="C323" s="1"/>
      <c r="D323" s="1"/>
      <c r="E323" s="57" t="s">
        <v>436</v>
      </c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56" t="s">
        <v>71</v>
      </c>
      <c r="C324" s="1"/>
      <c r="D324" s="1"/>
      <c r="E324" s="57" t="s">
        <v>437</v>
      </c>
      <c r="F324" s="1"/>
      <c r="G324" s="1"/>
      <c r="H324" s="48"/>
      <c r="I324" s="1"/>
      <c r="J324" s="48"/>
      <c r="K324" s="1"/>
      <c r="L324" s="1"/>
      <c r="M324" s="12"/>
      <c r="N324" s="2"/>
      <c r="O324" s="2"/>
      <c r="P324" s="2"/>
      <c r="Q324" s="2"/>
    </row>
    <row r="325" thickBot="1">
      <c r="A325" s="9"/>
      <c r="B325" s="58" t="s">
        <v>73</v>
      </c>
      <c r="C325" s="29"/>
      <c r="D325" s="29"/>
      <c r="E325" s="59" t="s">
        <v>74</v>
      </c>
      <c r="F325" s="29"/>
      <c r="G325" s="29"/>
      <c r="H325" s="60"/>
      <c r="I325" s="29"/>
      <c r="J325" s="60"/>
      <c r="K325" s="29"/>
      <c r="L325" s="29"/>
      <c r="M325" s="12"/>
      <c r="N325" s="2"/>
      <c r="O325" s="2"/>
      <c r="P325" s="2"/>
      <c r="Q325" s="2"/>
    </row>
    <row r="326" thickTop="1">
      <c r="A326" s="9"/>
      <c r="B326" s="49">
        <v>57</v>
      </c>
      <c r="C326" s="50" t="s">
        <v>438</v>
      </c>
      <c r="D326" s="50"/>
      <c r="E326" s="50" t="s">
        <v>439</v>
      </c>
      <c r="F326" s="50" t="s">
        <v>3</v>
      </c>
      <c r="G326" s="51" t="s">
        <v>196</v>
      </c>
      <c r="H326" s="61">
        <v>28</v>
      </c>
      <c r="I326" s="35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1">
        <f>IF(ISNUMBER(K326),IF(H326&gt;0,IF(I326&gt;0,J326,0),0),0)</f>
        <v>0</v>
      </c>
      <c r="R326" s="30">
        <f>IF(ISNUMBER(K326)=FALSE,J326,0)</f>
        <v>0</v>
      </c>
    </row>
    <row r="327">
      <c r="A327" s="9"/>
      <c r="B327" s="56" t="s">
        <v>67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>
      <c r="A328" s="9"/>
      <c r="B328" s="56" t="s">
        <v>69</v>
      </c>
      <c r="C328" s="1"/>
      <c r="D328" s="1"/>
      <c r="E328" s="57" t="s">
        <v>440</v>
      </c>
      <c r="F328" s="1"/>
      <c r="G328" s="1"/>
      <c r="H328" s="48"/>
      <c r="I328" s="1"/>
      <c r="J328" s="48"/>
      <c r="K328" s="1"/>
      <c r="L328" s="1"/>
      <c r="M328" s="12"/>
      <c r="N328" s="2"/>
      <c r="O328" s="2"/>
      <c r="P328" s="2"/>
      <c r="Q328" s="2"/>
    </row>
    <row r="329">
      <c r="A329" s="9"/>
      <c r="B329" s="56" t="s">
        <v>71</v>
      </c>
      <c r="C329" s="1"/>
      <c r="D329" s="1"/>
      <c r="E329" s="57" t="s">
        <v>275</v>
      </c>
      <c r="F329" s="1"/>
      <c r="G329" s="1"/>
      <c r="H329" s="48"/>
      <c r="I329" s="1"/>
      <c r="J329" s="48"/>
      <c r="K329" s="1"/>
      <c r="L329" s="1"/>
      <c r="M329" s="12"/>
      <c r="N329" s="2"/>
      <c r="O329" s="2"/>
      <c r="P329" s="2"/>
      <c r="Q329" s="2"/>
    </row>
    <row r="330" thickBot="1">
      <c r="A330" s="9"/>
      <c r="B330" s="58" t="s">
        <v>73</v>
      </c>
      <c r="C330" s="29"/>
      <c r="D330" s="29"/>
      <c r="E330" s="59" t="s">
        <v>74</v>
      </c>
      <c r="F330" s="29"/>
      <c r="G330" s="29"/>
      <c r="H330" s="60"/>
      <c r="I330" s="29"/>
      <c r="J330" s="60"/>
      <c r="K330" s="29"/>
      <c r="L330" s="29"/>
      <c r="M330" s="12"/>
      <c r="N330" s="2"/>
      <c r="O330" s="2"/>
      <c r="P330" s="2"/>
      <c r="Q330" s="2"/>
    </row>
    <row r="331" thickTop="1">
      <c r="A331" s="9"/>
      <c r="B331" s="49">
        <v>58</v>
      </c>
      <c r="C331" s="50" t="s">
        <v>276</v>
      </c>
      <c r="D331" s="50"/>
      <c r="E331" s="50" t="s">
        <v>277</v>
      </c>
      <c r="F331" s="50" t="s">
        <v>3</v>
      </c>
      <c r="G331" s="51" t="s">
        <v>196</v>
      </c>
      <c r="H331" s="61">
        <v>54.340000000000003</v>
      </c>
      <c r="I331" s="35">
        <f>ROUND(0,2)</f>
        <v>0</v>
      </c>
      <c r="J331" s="62">
        <f>ROUND(I331*H331,2)</f>
        <v>0</v>
      </c>
      <c r="K331" s="63">
        <v>0.20999999999999999</v>
      </c>
      <c r="L331" s="64">
        <f>IF(ISNUMBER(K331),ROUND(J331*(K331+1),2),0)</f>
        <v>0</v>
      </c>
      <c r="M331" s="12"/>
      <c r="N331" s="2"/>
      <c r="O331" s="2"/>
      <c r="P331" s="2"/>
      <c r="Q331" s="41">
        <f>IF(ISNUMBER(K331),IF(H331&gt;0,IF(I331&gt;0,J331,0),0),0)</f>
        <v>0</v>
      </c>
      <c r="R331" s="30">
        <f>IF(ISNUMBER(K331)=FALSE,J331,0)</f>
        <v>0</v>
      </c>
    </row>
    <row r="332">
      <c r="A332" s="9"/>
      <c r="B332" s="56" t="s">
        <v>67</v>
      </c>
      <c r="C332" s="1"/>
      <c r="D332" s="1"/>
      <c r="E332" s="57" t="s">
        <v>278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>
      <c r="A333" s="9"/>
      <c r="B333" s="56" t="s">
        <v>69</v>
      </c>
      <c r="C333" s="1"/>
      <c r="D333" s="1"/>
      <c r="E333" s="57" t="s">
        <v>441</v>
      </c>
      <c r="F333" s="1"/>
      <c r="G333" s="1"/>
      <c r="H333" s="48"/>
      <c r="I333" s="1"/>
      <c r="J333" s="48"/>
      <c r="K333" s="1"/>
      <c r="L333" s="1"/>
      <c r="M333" s="12"/>
      <c r="N333" s="2"/>
      <c r="O333" s="2"/>
      <c r="P333" s="2"/>
      <c r="Q333" s="2"/>
    </row>
    <row r="334">
      <c r="A334" s="9"/>
      <c r="B334" s="56" t="s">
        <v>71</v>
      </c>
      <c r="C334" s="1"/>
      <c r="D334" s="1"/>
      <c r="E334" s="57" t="s">
        <v>275</v>
      </c>
      <c r="F334" s="1"/>
      <c r="G334" s="1"/>
      <c r="H334" s="48"/>
      <c r="I334" s="1"/>
      <c r="J334" s="48"/>
      <c r="K334" s="1"/>
      <c r="L334" s="1"/>
      <c r="M334" s="12"/>
      <c r="N334" s="2"/>
      <c r="O334" s="2"/>
      <c r="P334" s="2"/>
      <c r="Q334" s="2"/>
    </row>
    <row r="335" thickBot="1">
      <c r="A335" s="9"/>
      <c r="B335" s="58" t="s">
        <v>73</v>
      </c>
      <c r="C335" s="29"/>
      <c r="D335" s="29"/>
      <c r="E335" s="59" t="s">
        <v>74</v>
      </c>
      <c r="F335" s="29"/>
      <c r="G335" s="29"/>
      <c r="H335" s="60"/>
      <c r="I335" s="29"/>
      <c r="J335" s="60"/>
      <c r="K335" s="29"/>
      <c r="L335" s="29"/>
      <c r="M335" s="12"/>
      <c r="N335" s="2"/>
      <c r="O335" s="2"/>
      <c r="P335" s="2"/>
      <c r="Q335" s="2"/>
    </row>
    <row r="336" thickTop="1">
      <c r="A336" s="9"/>
      <c r="B336" s="49">
        <v>59</v>
      </c>
      <c r="C336" s="50" t="s">
        <v>280</v>
      </c>
      <c r="D336" s="50"/>
      <c r="E336" s="50" t="s">
        <v>281</v>
      </c>
      <c r="F336" s="50" t="s">
        <v>3</v>
      </c>
      <c r="G336" s="51" t="s">
        <v>196</v>
      </c>
      <c r="H336" s="61">
        <v>15.619999999999999</v>
      </c>
      <c r="I336" s="35">
        <f>ROUND(0,2)</f>
        <v>0</v>
      </c>
      <c r="J336" s="62">
        <f>ROUND(I336*H336,2)</f>
        <v>0</v>
      </c>
      <c r="K336" s="63">
        <v>0.20999999999999999</v>
      </c>
      <c r="L336" s="64">
        <f>IF(ISNUMBER(K336),ROUND(J336*(K336+1),2),0)</f>
        <v>0</v>
      </c>
      <c r="M336" s="12"/>
      <c r="N336" s="2"/>
      <c r="O336" s="2"/>
      <c r="P336" s="2"/>
      <c r="Q336" s="41">
        <f>IF(ISNUMBER(K336),IF(H336&gt;0,IF(I336&gt;0,J336,0),0),0)</f>
        <v>0</v>
      </c>
      <c r="R336" s="30">
        <f>IF(ISNUMBER(K336)=FALSE,J336,0)</f>
        <v>0</v>
      </c>
    </row>
    <row r="337">
      <c r="A337" s="9"/>
      <c r="B337" s="56" t="s">
        <v>67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>
      <c r="A338" s="9"/>
      <c r="B338" s="56" t="s">
        <v>69</v>
      </c>
      <c r="C338" s="1"/>
      <c r="D338" s="1"/>
      <c r="E338" s="57" t="s">
        <v>442</v>
      </c>
      <c r="F338" s="1"/>
      <c r="G338" s="1"/>
      <c r="H338" s="48"/>
      <c r="I338" s="1"/>
      <c r="J338" s="48"/>
      <c r="K338" s="1"/>
      <c r="L338" s="1"/>
      <c r="M338" s="12"/>
      <c r="N338" s="2"/>
      <c r="O338" s="2"/>
      <c r="P338" s="2"/>
      <c r="Q338" s="2"/>
    </row>
    <row r="339">
      <c r="A339" s="9"/>
      <c r="B339" s="56" t="s">
        <v>71</v>
      </c>
      <c r="C339" s="1"/>
      <c r="D339" s="1"/>
      <c r="E339" s="57" t="s">
        <v>283</v>
      </c>
      <c r="F339" s="1"/>
      <c r="G339" s="1"/>
      <c r="H339" s="48"/>
      <c r="I339" s="1"/>
      <c r="J339" s="48"/>
      <c r="K339" s="1"/>
      <c r="L339" s="1"/>
      <c r="M339" s="12"/>
      <c r="N339" s="2"/>
      <c r="O339" s="2"/>
      <c r="P339" s="2"/>
      <c r="Q339" s="2"/>
    </row>
    <row r="340" thickBot="1">
      <c r="A340" s="9"/>
      <c r="B340" s="58" t="s">
        <v>73</v>
      </c>
      <c r="C340" s="29"/>
      <c r="D340" s="29"/>
      <c r="E340" s="59" t="s">
        <v>74</v>
      </c>
      <c r="F340" s="29"/>
      <c r="G340" s="29"/>
      <c r="H340" s="60"/>
      <c r="I340" s="29"/>
      <c r="J340" s="60"/>
      <c r="K340" s="29"/>
      <c r="L340" s="29"/>
      <c r="M340" s="12"/>
      <c r="N340" s="2"/>
      <c r="O340" s="2"/>
      <c r="P340" s="2"/>
      <c r="Q340" s="2"/>
    </row>
    <row r="341" thickTop="1">
      <c r="A341" s="9"/>
      <c r="B341" s="49">
        <v>60</v>
      </c>
      <c r="C341" s="50" t="s">
        <v>284</v>
      </c>
      <c r="D341" s="50"/>
      <c r="E341" s="50" t="s">
        <v>285</v>
      </c>
      <c r="F341" s="50" t="s">
        <v>3</v>
      </c>
      <c r="G341" s="51" t="s">
        <v>196</v>
      </c>
      <c r="H341" s="61">
        <v>23.620000000000001</v>
      </c>
      <c r="I341" s="35">
        <f>ROUND(0,2)</f>
        <v>0</v>
      </c>
      <c r="J341" s="62">
        <f>ROUND(I341*H341,2)</f>
        <v>0</v>
      </c>
      <c r="K341" s="63">
        <v>0.20999999999999999</v>
      </c>
      <c r="L341" s="64">
        <f>IF(ISNUMBER(K341),ROUND(J341*(K341+1),2),0)</f>
        <v>0</v>
      </c>
      <c r="M341" s="12"/>
      <c r="N341" s="2"/>
      <c r="O341" s="2"/>
      <c r="P341" s="2"/>
      <c r="Q341" s="41">
        <f>IF(ISNUMBER(K341),IF(H341&gt;0,IF(I341&gt;0,J341,0),0),0)</f>
        <v>0</v>
      </c>
      <c r="R341" s="30">
        <f>IF(ISNUMBER(K341)=FALSE,J341,0)</f>
        <v>0</v>
      </c>
    </row>
    <row r="342">
      <c r="A342" s="9"/>
      <c r="B342" s="56" t="s">
        <v>67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>
      <c r="A343" s="9"/>
      <c r="B343" s="56" t="s">
        <v>69</v>
      </c>
      <c r="C343" s="1"/>
      <c r="D343" s="1"/>
      <c r="E343" s="57" t="s">
        <v>443</v>
      </c>
      <c r="F343" s="1"/>
      <c r="G343" s="1"/>
      <c r="H343" s="48"/>
      <c r="I343" s="1"/>
      <c r="J343" s="48"/>
      <c r="K343" s="1"/>
      <c r="L343" s="1"/>
      <c r="M343" s="12"/>
      <c r="N343" s="2"/>
      <c r="O343" s="2"/>
      <c r="P343" s="2"/>
      <c r="Q343" s="2"/>
    </row>
    <row r="344">
      <c r="A344" s="9"/>
      <c r="B344" s="56" t="s">
        <v>71</v>
      </c>
      <c r="C344" s="1"/>
      <c r="D344" s="1"/>
      <c r="E344" s="57" t="s">
        <v>287</v>
      </c>
      <c r="F344" s="1"/>
      <c r="G344" s="1"/>
      <c r="H344" s="48"/>
      <c r="I344" s="1"/>
      <c r="J344" s="48"/>
      <c r="K344" s="1"/>
      <c r="L344" s="1"/>
      <c r="M344" s="12"/>
      <c r="N344" s="2"/>
      <c r="O344" s="2"/>
      <c r="P344" s="2"/>
      <c r="Q344" s="2"/>
    </row>
    <row r="345" thickBot="1">
      <c r="A345" s="9"/>
      <c r="B345" s="58" t="s">
        <v>73</v>
      </c>
      <c r="C345" s="29"/>
      <c r="D345" s="29"/>
      <c r="E345" s="59" t="s">
        <v>74</v>
      </c>
      <c r="F345" s="29"/>
      <c r="G345" s="29"/>
      <c r="H345" s="60"/>
      <c r="I345" s="29"/>
      <c r="J345" s="60"/>
      <c r="K345" s="29"/>
      <c r="L345" s="29"/>
      <c r="M345" s="12"/>
      <c r="N345" s="2"/>
      <c r="O345" s="2"/>
      <c r="P345" s="2"/>
      <c r="Q345" s="2"/>
    </row>
    <row r="346" thickTop="1">
      <c r="A346" s="9"/>
      <c r="B346" s="49">
        <v>61</v>
      </c>
      <c r="C346" s="50" t="s">
        <v>444</v>
      </c>
      <c r="D346" s="50"/>
      <c r="E346" s="50" t="s">
        <v>445</v>
      </c>
      <c r="F346" s="50" t="s">
        <v>3</v>
      </c>
      <c r="G346" s="51" t="s">
        <v>100</v>
      </c>
      <c r="H346" s="61">
        <v>1</v>
      </c>
      <c r="I346" s="35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1">
        <f>IF(ISNUMBER(K346),IF(H346&gt;0,IF(I346&gt;0,J346,0),0),0)</f>
        <v>0</v>
      </c>
      <c r="R346" s="30">
        <f>IF(ISNUMBER(K346)=FALSE,J346,0)</f>
        <v>0</v>
      </c>
    </row>
    <row r="347">
      <c r="A347" s="9"/>
      <c r="B347" s="56" t="s">
        <v>67</v>
      </c>
      <c r="C347" s="1"/>
      <c r="D347" s="1"/>
      <c r="E347" s="57" t="s">
        <v>446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>
      <c r="A348" s="9"/>
      <c r="B348" s="56" t="s">
        <v>69</v>
      </c>
      <c r="C348" s="1"/>
      <c r="D348" s="1"/>
      <c r="E348" s="57" t="s">
        <v>329</v>
      </c>
      <c r="F348" s="1"/>
      <c r="G348" s="1"/>
      <c r="H348" s="48"/>
      <c r="I348" s="1"/>
      <c r="J348" s="48"/>
      <c r="K348" s="1"/>
      <c r="L348" s="1"/>
      <c r="M348" s="12"/>
      <c r="N348" s="2"/>
      <c r="O348" s="2"/>
      <c r="P348" s="2"/>
      <c r="Q348" s="2"/>
    </row>
    <row r="349">
      <c r="A349" s="9"/>
      <c r="B349" s="56" t="s">
        <v>71</v>
      </c>
      <c r="C349" s="1"/>
      <c r="D349" s="1"/>
      <c r="E349" s="57" t="s">
        <v>447</v>
      </c>
      <c r="F349" s="1"/>
      <c r="G349" s="1"/>
      <c r="H349" s="48"/>
      <c r="I349" s="1"/>
      <c r="J349" s="48"/>
      <c r="K349" s="1"/>
      <c r="L349" s="1"/>
      <c r="M349" s="12"/>
      <c r="N349" s="2"/>
      <c r="O349" s="2"/>
      <c r="P349" s="2"/>
      <c r="Q349" s="2"/>
    </row>
    <row r="350" thickBot="1">
      <c r="A350" s="9"/>
      <c r="B350" s="58" t="s">
        <v>73</v>
      </c>
      <c r="C350" s="29"/>
      <c r="D350" s="29"/>
      <c r="E350" s="59" t="s">
        <v>74</v>
      </c>
      <c r="F350" s="29"/>
      <c r="G350" s="29"/>
      <c r="H350" s="60"/>
      <c r="I350" s="29"/>
      <c r="J350" s="60"/>
      <c r="K350" s="29"/>
      <c r="L350" s="29"/>
      <c r="M350" s="12"/>
      <c r="N350" s="2"/>
      <c r="O350" s="2"/>
      <c r="P350" s="2"/>
      <c r="Q350" s="2"/>
    </row>
    <row r="351" thickTop="1">
      <c r="A351" s="9"/>
      <c r="B351" s="49">
        <v>62</v>
      </c>
      <c r="C351" s="50" t="s">
        <v>288</v>
      </c>
      <c r="D351" s="50"/>
      <c r="E351" s="50" t="s">
        <v>289</v>
      </c>
      <c r="F351" s="50" t="s">
        <v>3</v>
      </c>
      <c r="G351" s="51" t="s">
        <v>100</v>
      </c>
      <c r="H351" s="61">
        <v>3</v>
      </c>
      <c r="I351" s="35">
        <f>ROUND(0,2)</f>
        <v>0</v>
      </c>
      <c r="J351" s="62">
        <f>ROUND(I351*H351,2)</f>
        <v>0</v>
      </c>
      <c r="K351" s="63">
        <v>0.20999999999999999</v>
      </c>
      <c r="L351" s="64">
        <f>IF(ISNUMBER(K351),ROUND(J351*(K351+1),2),0)</f>
        <v>0</v>
      </c>
      <c r="M351" s="12"/>
      <c r="N351" s="2"/>
      <c r="O351" s="2"/>
      <c r="P351" s="2"/>
      <c r="Q351" s="41">
        <f>IF(ISNUMBER(K351),IF(H351&gt;0,IF(I351&gt;0,J351,0),0),0)</f>
        <v>0</v>
      </c>
      <c r="R351" s="30">
        <f>IF(ISNUMBER(K351)=FALSE,J351,0)</f>
        <v>0</v>
      </c>
    </row>
    <row r="352">
      <c r="A352" s="9"/>
      <c r="B352" s="56" t="s">
        <v>67</v>
      </c>
      <c r="C352" s="1"/>
      <c r="D352" s="1"/>
      <c r="E352" s="57" t="s">
        <v>146</v>
      </c>
      <c r="F352" s="1"/>
      <c r="G352" s="1"/>
      <c r="H352" s="48"/>
      <c r="I352" s="1"/>
      <c r="J352" s="48"/>
      <c r="K352" s="1"/>
      <c r="L352" s="1"/>
      <c r="M352" s="12"/>
      <c r="N352" s="2"/>
      <c r="O352" s="2"/>
      <c r="P352" s="2"/>
      <c r="Q352" s="2"/>
    </row>
    <row r="353">
      <c r="A353" s="9"/>
      <c r="B353" s="56" t="s">
        <v>69</v>
      </c>
      <c r="C353" s="1"/>
      <c r="D353" s="1"/>
      <c r="E353" s="57" t="s">
        <v>448</v>
      </c>
      <c r="F353" s="1"/>
      <c r="G353" s="1"/>
      <c r="H353" s="48"/>
      <c r="I353" s="1"/>
      <c r="J353" s="48"/>
      <c r="K353" s="1"/>
      <c r="L353" s="1"/>
      <c r="M353" s="12"/>
      <c r="N353" s="2"/>
      <c r="O353" s="2"/>
      <c r="P353" s="2"/>
      <c r="Q353" s="2"/>
    </row>
    <row r="354">
      <c r="A354" s="9"/>
      <c r="B354" s="56" t="s">
        <v>71</v>
      </c>
      <c r="C354" s="1"/>
      <c r="D354" s="1"/>
      <c r="E354" s="57" t="s">
        <v>291</v>
      </c>
      <c r="F354" s="1"/>
      <c r="G354" s="1"/>
      <c r="H354" s="48"/>
      <c r="I354" s="1"/>
      <c r="J354" s="48"/>
      <c r="K354" s="1"/>
      <c r="L354" s="1"/>
      <c r="M354" s="12"/>
      <c r="N354" s="2"/>
      <c r="O354" s="2"/>
      <c r="P354" s="2"/>
      <c r="Q354" s="2"/>
    </row>
    <row r="355" thickBot="1">
      <c r="A355" s="9"/>
      <c r="B355" s="58" t="s">
        <v>73</v>
      </c>
      <c r="C355" s="29"/>
      <c r="D355" s="29"/>
      <c r="E355" s="59" t="s">
        <v>74</v>
      </c>
      <c r="F355" s="29"/>
      <c r="G355" s="29"/>
      <c r="H355" s="60"/>
      <c r="I355" s="29"/>
      <c r="J355" s="60"/>
      <c r="K355" s="29"/>
      <c r="L355" s="29"/>
      <c r="M355" s="12"/>
      <c r="N355" s="2"/>
      <c r="O355" s="2"/>
      <c r="P355" s="2"/>
      <c r="Q355" s="2"/>
    </row>
    <row r="356" thickTop="1" thickBot="1" ht="25" customHeight="1">
      <c r="A356" s="9"/>
      <c r="B356" s="1"/>
      <c r="C356" s="65">
        <v>9</v>
      </c>
      <c r="D356" s="1"/>
      <c r="E356" s="65" t="s">
        <v>114</v>
      </c>
      <c r="F356" s="1"/>
      <c r="G356" s="66" t="s">
        <v>103</v>
      </c>
      <c r="H356" s="67">
        <f>J266+J271+J276+J281+J286+J291+J296+J301+J306+J311+J316+J321+J326+J331+J336+J341+J346+J351</f>
        <v>0</v>
      </c>
      <c r="I356" s="66" t="s">
        <v>104</v>
      </c>
      <c r="J356" s="68">
        <f>(L356-H356)</f>
        <v>0</v>
      </c>
      <c r="K356" s="66" t="s">
        <v>105</v>
      </c>
      <c r="L356" s="69">
        <f>L266+L271+L276+L281+L286+L291+L296+L301+L306+L311+L316+L321+L326+L331+L336+L341+L346+L351</f>
        <v>0</v>
      </c>
      <c r="M356" s="12"/>
      <c r="N356" s="2"/>
      <c r="O356" s="2"/>
      <c r="P356" s="2"/>
      <c r="Q356" s="41">
        <f>0+Q266+Q271+Q276+Q281+Q286+Q291+Q296+Q301+Q306+Q311+Q316+Q321+Q326+Q331+Q336+Q341+Q346+Q351</f>
        <v>0</v>
      </c>
      <c r="R356" s="30">
        <f>0+R266+R271+R276+R281+R286+R291+R296+R301+R306+R311+R316+R321+R326+R331+R336+R341+R346+R351</f>
        <v>0</v>
      </c>
      <c r="S356" s="70">
        <f>Q356*(1+J356)+R356</f>
        <v>0</v>
      </c>
    </row>
    <row r="357" thickTop="1" thickBot="1" ht="25" customHeight="1">
      <c r="A357" s="9"/>
      <c r="B357" s="71"/>
      <c r="C357" s="71"/>
      <c r="D357" s="71"/>
      <c r="E357" s="71"/>
      <c r="F357" s="71"/>
      <c r="G357" s="72" t="s">
        <v>106</v>
      </c>
      <c r="H357" s="73">
        <f>J266+J271+J276+J281+J286+J291+J296+J301+J306+J311+J316+J321+J326+J331+J336+J341+J346+J351</f>
        <v>0</v>
      </c>
      <c r="I357" s="72" t="s">
        <v>107</v>
      </c>
      <c r="J357" s="74">
        <f>0+J356</f>
        <v>0</v>
      </c>
      <c r="K357" s="72" t="s">
        <v>108</v>
      </c>
      <c r="L357" s="75">
        <f>L266+L271+L276+L281+L286+L291+L296+L301+L306+L311+L316+L321+L326+L331+L336+L341+L346+L351</f>
        <v>0</v>
      </c>
      <c r="M357" s="12"/>
      <c r="N357" s="2"/>
      <c r="O357" s="2"/>
      <c r="P357" s="2"/>
      <c r="Q357" s="2"/>
    </row>
    <row r="358">
      <c r="A358" s="13"/>
      <c r="B358" s="4"/>
      <c r="C358" s="4"/>
      <c r="D358" s="4"/>
      <c r="E358" s="4"/>
      <c r="F358" s="4"/>
      <c r="G358" s="4"/>
      <c r="H358" s="76"/>
      <c r="I358" s="4"/>
      <c r="J358" s="76"/>
      <c r="K358" s="4"/>
      <c r="L358" s="4"/>
      <c r="M358" s="14"/>
      <c r="N358" s="2"/>
      <c r="O358" s="2"/>
      <c r="P358" s="2"/>
      <c r="Q358" s="2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2"/>
      <c r="P359" s="2"/>
      <c r="Q359" s="2"/>
    </row>
  </sheetData>
  <mergeCells count="2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60:D60"/>
    <mergeCell ref="B61:D61"/>
    <mergeCell ref="B62:D62"/>
    <mergeCell ref="B63:D63"/>
    <mergeCell ref="B65:D65"/>
    <mergeCell ref="B66:D66"/>
    <mergeCell ref="B67:D67"/>
    <mergeCell ref="B68:D68"/>
    <mergeCell ref="B58:L58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74:L17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7:L257"/>
    <mergeCell ref="B259:D259"/>
    <mergeCell ref="B260:D260"/>
    <mergeCell ref="B261:D261"/>
    <mergeCell ref="B262:D262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65:L26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449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AVERAGE(J31)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H32</f>
        <v>0</v>
      </c>
      <c r="L20" s="46">
        <f>L32</f>
        <v>0</v>
      </c>
      <c r="M20" s="12"/>
      <c r="N20" s="2"/>
      <c r="O20" s="2"/>
      <c r="P20" s="2"/>
      <c r="Q20" s="2"/>
      <c r="S20" s="30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293</v>
      </c>
      <c r="D26" s="50"/>
      <c r="E26" s="50" t="s">
        <v>294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5">
        <v>0</v>
      </c>
      <c r="D31" s="1"/>
      <c r="E31" s="65" t="s">
        <v>54</v>
      </c>
      <c r="F31" s="1"/>
      <c r="G31" s="66" t="s">
        <v>103</v>
      </c>
      <c r="H31" s="67">
        <f>0+J26</f>
        <v>0</v>
      </c>
      <c r="I31" s="66" t="s">
        <v>104</v>
      </c>
      <c r="J31" s="68">
        <f>(L31-H31)</f>
        <v>0</v>
      </c>
      <c r="K31" s="66" t="s">
        <v>105</v>
      </c>
      <c r="L31" s="69">
        <f>0+L26</f>
        <v>0</v>
      </c>
      <c r="M31" s="12"/>
      <c r="N31" s="2"/>
      <c r="O31" s="2"/>
      <c r="P31" s="2"/>
      <c r="Q31" s="41">
        <f>0+Q26</f>
        <v>0</v>
      </c>
      <c r="R31" s="30">
        <f>0+R26</f>
        <v>0</v>
      </c>
      <c r="S31" s="70">
        <f>Q31*(1+J31)+R31</f>
        <v>0</v>
      </c>
    </row>
    <row r="32" thickTop="1" thickBot="1" ht="25" customHeight="1">
      <c r="A32" s="9"/>
      <c r="B32" s="71"/>
      <c r="C32" s="71"/>
      <c r="D32" s="71"/>
      <c r="E32" s="71"/>
      <c r="F32" s="71"/>
      <c r="G32" s="72" t="s">
        <v>106</v>
      </c>
      <c r="H32" s="73">
        <f>0+J26</f>
        <v>0</v>
      </c>
      <c r="I32" s="72" t="s">
        <v>107</v>
      </c>
      <c r="J32" s="74">
        <f>0+J31</f>
        <v>0</v>
      </c>
      <c r="K32" s="72" t="s">
        <v>108</v>
      </c>
      <c r="L32" s="75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6"/>
      <c r="I33" s="4"/>
      <c r="J33" s="76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H35+H63+H96+H134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450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L35+L63+L96+L134</f>
        <v>0</v>
      </c>
      <c r="K11" s="1"/>
      <c r="L11" s="1"/>
      <c r="M11" s="12"/>
      <c r="N11" s="2"/>
      <c r="O11" s="2"/>
      <c r="P11" s="2"/>
      <c r="Q11" s="41">
        <f>IF(SUM(K20:K23)&gt;0,ROUND(SUM(S20:S23)/SUM(K20:K23)-1,8),0)</f>
        <v>0</v>
      </c>
      <c r="R11" s="30">
        <f>AVERAGE(J34,J62,J95,J133)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H35</f>
        <v>0</v>
      </c>
      <c r="L20" s="46">
        <f>L35</f>
        <v>0</v>
      </c>
      <c r="M20" s="12"/>
      <c r="N20" s="2"/>
      <c r="O20" s="2"/>
      <c r="P20" s="2"/>
      <c r="Q20" s="2"/>
      <c r="S20" s="30">
        <f>S34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H63</f>
        <v>0</v>
      </c>
      <c r="L21" s="46">
        <f>L63</f>
        <v>0</v>
      </c>
      <c r="M21" s="12"/>
      <c r="N21" s="2"/>
      <c r="O21" s="2"/>
      <c r="P21" s="2"/>
      <c r="Q21" s="2"/>
      <c r="S21" s="30">
        <f>S62</f>
        <v>0</v>
      </c>
    </row>
    <row r="22">
      <c r="A22" s="9"/>
      <c r="B22" s="44">
        <v>4</v>
      </c>
      <c r="C22" s="1"/>
      <c r="D22" s="1"/>
      <c r="E22" s="45" t="s">
        <v>451</v>
      </c>
      <c r="F22" s="1"/>
      <c r="G22" s="1"/>
      <c r="H22" s="1"/>
      <c r="I22" s="1"/>
      <c r="J22" s="1"/>
      <c r="K22" s="46">
        <f>H96</f>
        <v>0</v>
      </c>
      <c r="L22" s="46">
        <f>L96</f>
        <v>0</v>
      </c>
      <c r="M22" s="12"/>
      <c r="N22" s="2"/>
      <c r="O22" s="2"/>
      <c r="P22" s="2"/>
      <c r="Q22" s="2"/>
      <c r="S22" s="30">
        <f>S95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H134</f>
        <v>0</v>
      </c>
      <c r="L23" s="46">
        <f>L134</f>
        <v>0</v>
      </c>
      <c r="M23" s="12"/>
      <c r="N23" s="2"/>
      <c r="O23" s="2"/>
      <c r="P23" s="2"/>
      <c r="Q23" s="2"/>
      <c r="S23" s="30">
        <f>S133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6" t="s">
        <v>55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9"/>
      <c r="B27" s="42" t="s">
        <v>56</v>
      </c>
      <c r="C27" s="42" t="s">
        <v>52</v>
      </c>
      <c r="D27" s="42" t="s">
        <v>57</v>
      </c>
      <c r="E27" s="42" t="s">
        <v>53</v>
      </c>
      <c r="F27" s="42" t="s">
        <v>58</v>
      </c>
      <c r="G27" s="43" t="s">
        <v>59</v>
      </c>
      <c r="H27" s="22" t="s">
        <v>60</v>
      </c>
      <c r="I27" s="22" t="s">
        <v>61</v>
      </c>
      <c r="J27" s="22" t="s">
        <v>16</v>
      </c>
      <c r="K27" s="43" t="s">
        <v>62</v>
      </c>
      <c r="L27" s="22" t="s">
        <v>17</v>
      </c>
      <c r="M27" s="77"/>
      <c r="N27" s="2"/>
      <c r="O27" s="2"/>
      <c r="P27" s="2"/>
      <c r="Q27" s="2"/>
    </row>
    <row r="28" ht="40" customHeight="1">
      <c r="A28" s="9"/>
      <c r="B28" s="47" t="s">
        <v>63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49">
        <v>1</v>
      </c>
      <c r="C29" s="50" t="s">
        <v>115</v>
      </c>
      <c r="D29" s="50"/>
      <c r="E29" s="50" t="s">
        <v>117</v>
      </c>
      <c r="F29" s="50" t="s">
        <v>3</v>
      </c>
      <c r="G29" s="51" t="s">
        <v>118</v>
      </c>
      <c r="H29" s="52">
        <v>818.726</v>
      </c>
      <c r="I29" s="24">
        <f>ROUND(0,2)</f>
        <v>0</v>
      </c>
      <c r="J29" s="53">
        <f>ROUND(I29*H29,2)</f>
        <v>0</v>
      </c>
      <c r="K29" s="54">
        <v>0.20999999999999999</v>
      </c>
      <c r="L29" s="55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0">
        <f>IF(ISNUMBER(K29)=FALSE,J29,0)</f>
        <v>0</v>
      </c>
    </row>
    <row r="30">
      <c r="A30" s="9"/>
      <c r="B30" s="56" t="s">
        <v>67</v>
      </c>
      <c r="C30" s="1"/>
      <c r="D30" s="1"/>
      <c r="E30" s="57" t="s">
        <v>119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69</v>
      </c>
      <c r="C31" s="1"/>
      <c r="D31" s="1"/>
      <c r="E31" s="57" t="s">
        <v>452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71</v>
      </c>
      <c r="C32" s="1"/>
      <c r="D32" s="1"/>
      <c r="E32" s="57" t="s">
        <v>121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73</v>
      </c>
      <c r="C33" s="29"/>
      <c r="D33" s="29"/>
      <c r="E33" s="59" t="s">
        <v>74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 thickBot="1" ht="25" customHeight="1">
      <c r="A34" s="9"/>
      <c r="B34" s="1"/>
      <c r="C34" s="65">
        <v>0</v>
      </c>
      <c r="D34" s="1"/>
      <c r="E34" s="65" t="s">
        <v>54</v>
      </c>
      <c r="F34" s="1"/>
      <c r="G34" s="66" t="s">
        <v>103</v>
      </c>
      <c r="H34" s="67">
        <f>0+J29</f>
        <v>0</v>
      </c>
      <c r="I34" s="66" t="s">
        <v>104</v>
      </c>
      <c r="J34" s="68">
        <f>(L34-H34)</f>
        <v>0</v>
      </c>
      <c r="K34" s="66" t="s">
        <v>105</v>
      </c>
      <c r="L34" s="69">
        <f>0+L29</f>
        <v>0</v>
      </c>
      <c r="M34" s="12"/>
      <c r="N34" s="2"/>
      <c r="O34" s="2"/>
      <c r="P34" s="2"/>
      <c r="Q34" s="41">
        <f>0+Q29</f>
        <v>0</v>
      </c>
      <c r="R34" s="30">
        <f>0+R29</f>
        <v>0</v>
      </c>
      <c r="S34" s="70">
        <f>Q34*(1+J34)+R34</f>
        <v>0</v>
      </c>
    </row>
    <row r="35" thickTop="1" thickBot="1" ht="25" customHeight="1">
      <c r="A35" s="9"/>
      <c r="B35" s="71"/>
      <c r="C35" s="71"/>
      <c r="D35" s="71"/>
      <c r="E35" s="71"/>
      <c r="F35" s="71"/>
      <c r="G35" s="72" t="s">
        <v>106</v>
      </c>
      <c r="H35" s="73">
        <f>0+J29</f>
        <v>0</v>
      </c>
      <c r="I35" s="72" t="s">
        <v>107</v>
      </c>
      <c r="J35" s="74">
        <f>0+J34</f>
        <v>0</v>
      </c>
      <c r="K35" s="72" t="s">
        <v>108</v>
      </c>
      <c r="L35" s="75">
        <f>0+L29</f>
        <v>0</v>
      </c>
      <c r="M35" s="12"/>
      <c r="N35" s="2"/>
      <c r="O35" s="2"/>
      <c r="P35" s="2"/>
      <c r="Q35" s="2"/>
    </row>
    <row r="36" ht="40" customHeight="1">
      <c r="A36" s="9"/>
      <c r="B36" s="80" t="s">
        <v>133</v>
      </c>
      <c r="C36" s="1"/>
      <c r="D36" s="1"/>
      <c r="E36" s="1"/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>
      <c r="A37" s="9"/>
      <c r="B37" s="49">
        <v>2</v>
      </c>
      <c r="C37" s="50" t="s">
        <v>453</v>
      </c>
      <c r="D37" s="50"/>
      <c r="E37" s="50" t="s">
        <v>454</v>
      </c>
      <c r="F37" s="50" t="s">
        <v>3</v>
      </c>
      <c r="G37" s="51" t="s">
        <v>455</v>
      </c>
      <c r="H37" s="52">
        <v>400</v>
      </c>
      <c r="I37" s="24">
        <f>ROUND(0,2)</f>
        <v>0</v>
      </c>
      <c r="J37" s="53">
        <f>ROUND(I37*H37,2)</f>
        <v>0</v>
      </c>
      <c r="K37" s="54">
        <v>0.20999999999999999</v>
      </c>
      <c r="L37" s="55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0">
        <f>IF(ISNUMBER(K37)=FALSE,J37,0)</f>
        <v>0</v>
      </c>
    </row>
    <row r="38">
      <c r="A38" s="9"/>
      <c r="B38" s="56" t="s">
        <v>67</v>
      </c>
      <c r="C38" s="1"/>
      <c r="D38" s="1"/>
      <c r="E38" s="57" t="s">
        <v>456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69</v>
      </c>
      <c r="C39" s="1"/>
      <c r="D39" s="1"/>
      <c r="E39" s="57" t="s">
        <v>457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71</v>
      </c>
      <c r="C40" s="1"/>
      <c r="D40" s="1"/>
      <c r="E40" s="57" t="s">
        <v>458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73</v>
      </c>
      <c r="C41" s="29"/>
      <c r="D41" s="29"/>
      <c r="E41" s="59" t="s">
        <v>74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3</v>
      </c>
      <c r="C42" s="50" t="s">
        <v>459</v>
      </c>
      <c r="D42" s="50"/>
      <c r="E42" s="50" t="s">
        <v>460</v>
      </c>
      <c r="F42" s="50" t="s">
        <v>3</v>
      </c>
      <c r="G42" s="51" t="s">
        <v>136</v>
      </c>
      <c r="H42" s="61">
        <v>198.738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0">
        <f>IF(ISNUMBER(K42)=FALSE,J42,0)</f>
        <v>0</v>
      </c>
    </row>
    <row r="43">
      <c r="A43" s="9"/>
      <c r="B43" s="56" t="s">
        <v>67</v>
      </c>
      <c r="C43" s="1"/>
      <c r="D43" s="1"/>
      <c r="E43" s="57" t="s">
        <v>461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69</v>
      </c>
      <c r="C44" s="1"/>
      <c r="D44" s="1"/>
      <c r="E44" s="57" t="s">
        <v>462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71</v>
      </c>
      <c r="C45" s="1"/>
      <c r="D45" s="1"/>
      <c r="E45" s="57" t="s">
        <v>463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73</v>
      </c>
      <c r="C46" s="29"/>
      <c r="D46" s="29"/>
      <c r="E46" s="59" t="s">
        <v>74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4</v>
      </c>
      <c r="C47" s="50" t="s">
        <v>464</v>
      </c>
      <c r="D47" s="50"/>
      <c r="E47" s="50" t="s">
        <v>465</v>
      </c>
      <c r="F47" s="50" t="s">
        <v>3</v>
      </c>
      <c r="G47" s="51" t="s">
        <v>136</v>
      </c>
      <c r="H47" s="61">
        <v>443.13900000000001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0">
        <f>IF(ISNUMBER(K47)=FALSE,J47,0)</f>
        <v>0</v>
      </c>
    </row>
    <row r="48">
      <c r="A48" s="9"/>
      <c r="B48" s="56" t="s">
        <v>67</v>
      </c>
      <c r="C48" s="1"/>
      <c r="D48" s="1"/>
      <c r="E48" s="57" t="s">
        <v>466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69</v>
      </c>
      <c r="C49" s="1"/>
      <c r="D49" s="1"/>
      <c r="E49" s="57" t="s">
        <v>467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71</v>
      </c>
      <c r="C50" s="1"/>
      <c r="D50" s="1"/>
      <c r="E50" s="57" t="s">
        <v>468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73</v>
      </c>
      <c r="C51" s="29"/>
      <c r="D51" s="29"/>
      <c r="E51" s="59" t="s">
        <v>74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5</v>
      </c>
      <c r="C52" s="50" t="s">
        <v>173</v>
      </c>
      <c r="D52" s="50"/>
      <c r="E52" s="50" t="s">
        <v>174</v>
      </c>
      <c r="F52" s="50" t="s">
        <v>3</v>
      </c>
      <c r="G52" s="51" t="s">
        <v>136</v>
      </c>
      <c r="H52" s="61">
        <v>640.87699999999995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0">
        <f>IF(ISNUMBER(K52)=FALSE,J52,0)</f>
        <v>0</v>
      </c>
    </row>
    <row r="53">
      <c r="A53" s="9"/>
      <c r="B53" s="56" t="s">
        <v>67</v>
      </c>
      <c r="C53" s="1"/>
      <c r="D53" s="1"/>
      <c r="E53" s="57" t="s">
        <v>175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69</v>
      </c>
      <c r="C54" s="1"/>
      <c r="D54" s="1"/>
      <c r="E54" s="57" t="s">
        <v>469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71</v>
      </c>
      <c r="C55" s="1"/>
      <c r="D55" s="1"/>
      <c r="E55" s="57" t="s">
        <v>177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73</v>
      </c>
      <c r="C56" s="29"/>
      <c r="D56" s="29"/>
      <c r="E56" s="59" t="s">
        <v>74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6</v>
      </c>
      <c r="C57" s="50" t="s">
        <v>470</v>
      </c>
      <c r="D57" s="50"/>
      <c r="E57" s="50" t="s">
        <v>471</v>
      </c>
      <c r="F57" s="50" t="s">
        <v>3</v>
      </c>
      <c r="G57" s="51" t="s">
        <v>136</v>
      </c>
      <c r="H57" s="61">
        <v>231.51400000000001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0">
        <f>IF(ISNUMBER(K57)=FALSE,J57,0)</f>
        <v>0</v>
      </c>
    </row>
    <row r="58">
      <c r="A58" s="9"/>
      <c r="B58" s="56" t="s">
        <v>67</v>
      </c>
      <c r="C58" s="1"/>
      <c r="D58" s="1"/>
      <c r="E58" s="57" t="s">
        <v>472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69</v>
      </c>
      <c r="C59" s="1"/>
      <c r="D59" s="1"/>
      <c r="E59" s="57" t="s">
        <v>473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71</v>
      </c>
      <c r="C60" s="1"/>
      <c r="D60" s="1"/>
      <c r="E60" s="57" t="s">
        <v>474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73</v>
      </c>
      <c r="C61" s="29"/>
      <c r="D61" s="29"/>
      <c r="E61" s="59" t="s">
        <v>74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 thickBot="1" ht="25" customHeight="1">
      <c r="A62" s="9"/>
      <c r="B62" s="1"/>
      <c r="C62" s="65">
        <v>1</v>
      </c>
      <c r="D62" s="1"/>
      <c r="E62" s="65" t="s">
        <v>110</v>
      </c>
      <c r="F62" s="1"/>
      <c r="G62" s="66" t="s">
        <v>103</v>
      </c>
      <c r="H62" s="67">
        <f>J37+J42+J47+J52+J57</f>
        <v>0</v>
      </c>
      <c r="I62" s="66" t="s">
        <v>104</v>
      </c>
      <c r="J62" s="68">
        <f>(L62-H62)</f>
        <v>0</v>
      </c>
      <c r="K62" s="66" t="s">
        <v>105</v>
      </c>
      <c r="L62" s="69">
        <f>L37+L42+L47+L52+L57</f>
        <v>0</v>
      </c>
      <c r="M62" s="12"/>
      <c r="N62" s="2"/>
      <c r="O62" s="2"/>
      <c r="P62" s="2"/>
      <c r="Q62" s="41">
        <f>0+Q37+Q42+Q47+Q52+Q57</f>
        <v>0</v>
      </c>
      <c r="R62" s="30">
        <f>0+R37+R42+R47+R52+R57</f>
        <v>0</v>
      </c>
      <c r="S62" s="70">
        <f>Q62*(1+J62)+R62</f>
        <v>0</v>
      </c>
    </row>
    <row r="63" thickTop="1" thickBot="1" ht="25" customHeight="1">
      <c r="A63" s="9"/>
      <c r="B63" s="71"/>
      <c r="C63" s="71"/>
      <c r="D63" s="71"/>
      <c r="E63" s="71"/>
      <c r="F63" s="71"/>
      <c r="G63" s="72" t="s">
        <v>106</v>
      </c>
      <c r="H63" s="73">
        <f>J37+J42+J47+J52+J57</f>
        <v>0</v>
      </c>
      <c r="I63" s="72" t="s">
        <v>107</v>
      </c>
      <c r="J63" s="74">
        <f>0+J62</f>
        <v>0</v>
      </c>
      <c r="K63" s="72" t="s">
        <v>108</v>
      </c>
      <c r="L63" s="75">
        <f>L37+L42+L47+L52+L57</f>
        <v>0</v>
      </c>
      <c r="M63" s="12"/>
      <c r="N63" s="2"/>
      <c r="O63" s="2"/>
      <c r="P63" s="2"/>
      <c r="Q63" s="2"/>
    </row>
    <row r="64" ht="40" customHeight="1">
      <c r="A64" s="9"/>
      <c r="B64" s="80" t="s">
        <v>475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49">
        <v>7</v>
      </c>
      <c r="C65" s="50" t="s">
        <v>476</v>
      </c>
      <c r="D65" s="50"/>
      <c r="E65" s="50" t="s">
        <v>477</v>
      </c>
      <c r="F65" s="50" t="s">
        <v>3</v>
      </c>
      <c r="G65" s="51" t="s">
        <v>136</v>
      </c>
      <c r="H65" s="52">
        <v>75.200999999999993</v>
      </c>
      <c r="I65" s="24">
        <f>ROUND(0,2)</f>
        <v>0</v>
      </c>
      <c r="J65" s="53">
        <f>ROUND(I65*H65,2)</f>
        <v>0</v>
      </c>
      <c r="K65" s="54">
        <v>0.20999999999999999</v>
      </c>
      <c r="L65" s="55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0">
        <f>IF(ISNUMBER(K65)=FALSE,J65,0)</f>
        <v>0</v>
      </c>
    </row>
    <row r="66">
      <c r="A66" s="9"/>
      <c r="B66" s="56" t="s">
        <v>67</v>
      </c>
      <c r="C66" s="1"/>
      <c r="D66" s="1"/>
      <c r="E66" s="57" t="s">
        <v>478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69</v>
      </c>
      <c r="C67" s="1"/>
      <c r="D67" s="1"/>
      <c r="E67" s="57" t="s">
        <v>479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71</v>
      </c>
      <c r="C68" s="1"/>
      <c r="D68" s="1"/>
      <c r="E68" s="57" t="s">
        <v>480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73</v>
      </c>
      <c r="C69" s="29"/>
      <c r="D69" s="29"/>
      <c r="E69" s="59" t="s">
        <v>74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8</v>
      </c>
      <c r="C70" s="50" t="s">
        <v>481</v>
      </c>
      <c r="D70" s="50"/>
      <c r="E70" s="50" t="s">
        <v>482</v>
      </c>
      <c r="F70" s="50" t="s">
        <v>3</v>
      </c>
      <c r="G70" s="51" t="s">
        <v>190</v>
      </c>
      <c r="H70" s="61">
        <v>180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0">
        <f>IF(ISNUMBER(K70)=FALSE,J70,0)</f>
        <v>0</v>
      </c>
    </row>
    <row r="71">
      <c r="A71" s="9"/>
      <c r="B71" s="56" t="s">
        <v>67</v>
      </c>
      <c r="C71" s="1"/>
      <c r="D71" s="1"/>
      <c r="E71" s="57" t="s">
        <v>483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69</v>
      </c>
      <c r="C72" s="1"/>
      <c r="D72" s="1"/>
      <c r="E72" s="57" t="s">
        <v>484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71</v>
      </c>
      <c r="C73" s="1"/>
      <c r="D73" s="1"/>
      <c r="E73" s="57" t="s">
        <v>203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73</v>
      </c>
      <c r="C74" s="29"/>
      <c r="D74" s="29"/>
      <c r="E74" s="59" t="s">
        <v>74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9</v>
      </c>
      <c r="C75" s="50" t="s">
        <v>485</v>
      </c>
      <c r="D75" s="50"/>
      <c r="E75" s="50" t="s">
        <v>486</v>
      </c>
      <c r="F75" s="50" t="s">
        <v>3</v>
      </c>
      <c r="G75" s="51" t="s">
        <v>136</v>
      </c>
      <c r="H75" s="61">
        <v>16.228000000000002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0">
        <f>IF(ISNUMBER(K75)=FALSE,J75,0)</f>
        <v>0</v>
      </c>
    </row>
    <row r="76">
      <c r="A76" s="9"/>
      <c r="B76" s="56" t="s">
        <v>67</v>
      </c>
      <c r="C76" s="1"/>
      <c r="D76" s="1"/>
      <c r="E76" s="57" t="s">
        <v>487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69</v>
      </c>
      <c r="C77" s="1"/>
      <c r="D77" s="1"/>
      <c r="E77" s="57" t="s">
        <v>488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71</v>
      </c>
      <c r="C78" s="1"/>
      <c r="D78" s="1"/>
      <c r="E78" s="57" t="s">
        <v>489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73</v>
      </c>
      <c r="C79" s="29"/>
      <c r="D79" s="29"/>
      <c r="E79" s="59" t="s">
        <v>74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10</v>
      </c>
      <c r="C80" s="50" t="s">
        <v>490</v>
      </c>
      <c r="D80" s="50">
        <v>1</v>
      </c>
      <c r="E80" s="50" t="s">
        <v>491</v>
      </c>
      <c r="F80" s="50" t="s">
        <v>3</v>
      </c>
      <c r="G80" s="51" t="s">
        <v>136</v>
      </c>
      <c r="H80" s="61">
        <v>231.51400000000001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0">
        <f>IF(ISNUMBER(K80)=FALSE,J80,0)</f>
        <v>0</v>
      </c>
    </row>
    <row r="81">
      <c r="A81" s="9"/>
      <c r="B81" s="56" t="s">
        <v>67</v>
      </c>
      <c r="C81" s="1"/>
      <c r="D81" s="1"/>
      <c r="E81" s="57" t="s">
        <v>492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69</v>
      </c>
      <c r="C82" s="1"/>
      <c r="D82" s="1"/>
      <c r="E82" s="57" t="s">
        <v>493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71</v>
      </c>
      <c r="C83" s="1"/>
      <c r="D83" s="1"/>
      <c r="E83" s="57" t="s">
        <v>494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73</v>
      </c>
      <c r="C84" s="29"/>
      <c r="D84" s="29"/>
      <c r="E84" s="59" t="s">
        <v>74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11</v>
      </c>
      <c r="C85" s="50" t="s">
        <v>490</v>
      </c>
      <c r="D85" s="50">
        <v>2</v>
      </c>
      <c r="E85" s="50" t="s">
        <v>491</v>
      </c>
      <c r="F85" s="50" t="s">
        <v>3</v>
      </c>
      <c r="G85" s="51" t="s">
        <v>136</v>
      </c>
      <c r="H85" s="61">
        <v>32.456000000000003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0">
        <f>IF(ISNUMBER(K85)=FALSE,J85,0)</f>
        <v>0</v>
      </c>
    </row>
    <row r="86">
      <c r="A86" s="9"/>
      <c r="B86" s="56" t="s">
        <v>67</v>
      </c>
      <c r="C86" s="1"/>
      <c r="D86" s="1"/>
      <c r="E86" s="57" t="s">
        <v>495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69</v>
      </c>
      <c r="C87" s="1"/>
      <c r="D87" s="1"/>
      <c r="E87" s="57" t="s">
        <v>496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71</v>
      </c>
      <c r="C88" s="1"/>
      <c r="D88" s="1"/>
      <c r="E88" s="57" t="s">
        <v>494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73</v>
      </c>
      <c r="C89" s="29"/>
      <c r="D89" s="29"/>
      <c r="E89" s="59" t="s">
        <v>74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12</v>
      </c>
      <c r="C90" s="50" t="s">
        <v>490</v>
      </c>
      <c r="D90" s="50">
        <v>3</v>
      </c>
      <c r="E90" s="50" t="s">
        <v>491</v>
      </c>
      <c r="F90" s="50" t="s">
        <v>3</v>
      </c>
      <c r="G90" s="51" t="s">
        <v>136</v>
      </c>
      <c r="H90" s="61">
        <v>7.8049999999999997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0">
        <f>IF(ISNUMBER(K90)=FALSE,J90,0)</f>
        <v>0</v>
      </c>
    </row>
    <row r="91">
      <c r="A91" s="9"/>
      <c r="B91" s="56" t="s">
        <v>67</v>
      </c>
      <c r="C91" s="1"/>
      <c r="D91" s="1"/>
      <c r="E91" s="57" t="s">
        <v>497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69</v>
      </c>
      <c r="C92" s="1"/>
      <c r="D92" s="1"/>
      <c r="E92" s="57" t="s">
        <v>498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>
      <c r="A93" s="9"/>
      <c r="B93" s="56" t="s">
        <v>71</v>
      </c>
      <c r="C93" s="1"/>
      <c r="D93" s="1"/>
      <c r="E93" s="57" t="s">
        <v>494</v>
      </c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 thickBot="1">
      <c r="A94" s="9"/>
      <c r="B94" s="58" t="s">
        <v>73</v>
      </c>
      <c r="C94" s="29"/>
      <c r="D94" s="29"/>
      <c r="E94" s="59" t="s">
        <v>74</v>
      </c>
      <c r="F94" s="29"/>
      <c r="G94" s="29"/>
      <c r="H94" s="60"/>
      <c r="I94" s="29"/>
      <c r="J94" s="60"/>
      <c r="K94" s="29"/>
      <c r="L94" s="29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5">
        <v>4</v>
      </c>
      <c r="D95" s="1"/>
      <c r="E95" s="65" t="s">
        <v>451</v>
      </c>
      <c r="F95" s="1"/>
      <c r="G95" s="66" t="s">
        <v>103</v>
      </c>
      <c r="H95" s="67">
        <f>J65+J70+J75+J80+J85+J90</f>
        <v>0</v>
      </c>
      <c r="I95" s="66" t="s">
        <v>104</v>
      </c>
      <c r="J95" s="68">
        <f>(L95-H95)</f>
        <v>0</v>
      </c>
      <c r="K95" s="66" t="s">
        <v>105</v>
      </c>
      <c r="L95" s="69">
        <f>L65+L70+L75+L80+L85+L90</f>
        <v>0</v>
      </c>
      <c r="M95" s="12"/>
      <c r="N95" s="2"/>
      <c r="O95" s="2"/>
      <c r="P95" s="2"/>
      <c r="Q95" s="41">
        <f>0+Q65+Q70+Q75+Q80+Q85+Q90</f>
        <v>0</v>
      </c>
      <c r="R95" s="30">
        <f>0+R65+R70+R75+R80+R85+R90</f>
        <v>0</v>
      </c>
      <c r="S95" s="70">
        <f>Q95*(1+J95)+R95</f>
        <v>0</v>
      </c>
    </row>
    <row r="96" thickTop="1" thickBot="1" ht="25" customHeight="1">
      <c r="A96" s="9"/>
      <c r="B96" s="71"/>
      <c r="C96" s="71"/>
      <c r="D96" s="71"/>
      <c r="E96" s="71"/>
      <c r="F96" s="71"/>
      <c r="G96" s="72" t="s">
        <v>106</v>
      </c>
      <c r="H96" s="73">
        <f>J65+J70+J75+J80+J85+J90</f>
        <v>0</v>
      </c>
      <c r="I96" s="72" t="s">
        <v>107</v>
      </c>
      <c r="J96" s="74">
        <f>0+J95</f>
        <v>0</v>
      </c>
      <c r="K96" s="72" t="s">
        <v>108</v>
      </c>
      <c r="L96" s="75">
        <f>L65+L70+L75+L80+L85+L90</f>
        <v>0</v>
      </c>
      <c r="M96" s="12"/>
      <c r="N96" s="2"/>
      <c r="O96" s="2"/>
      <c r="P96" s="2"/>
      <c r="Q96" s="2"/>
    </row>
    <row r="97" ht="40" customHeight="1">
      <c r="A97" s="9"/>
      <c r="B97" s="80" t="s">
        <v>243</v>
      </c>
      <c r="C97" s="1"/>
      <c r="D97" s="1"/>
      <c r="E97" s="1"/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>
      <c r="A98" s="9"/>
      <c r="B98" s="49">
        <v>13</v>
      </c>
      <c r="C98" s="50" t="s">
        <v>499</v>
      </c>
      <c r="D98" s="50"/>
      <c r="E98" s="50" t="s">
        <v>500</v>
      </c>
      <c r="F98" s="50" t="s">
        <v>3</v>
      </c>
      <c r="G98" s="51" t="s">
        <v>196</v>
      </c>
      <c r="H98" s="52">
        <v>41.5</v>
      </c>
      <c r="I98" s="24">
        <f>ROUND(0,2)</f>
        <v>0</v>
      </c>
      <c r="J98" s="53">
        <f>ROUND(I98*H98,2)</f>
        <v>0</v>
      </c>
      <c r="K98" s="54">
        <v>0.20999999999999999</v>
      </c>
      <c r="L98" s="55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3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501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502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 t="s">
        <v>74</v>
      </c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14</v>
      </c>
      <c r="C103" s="50" t="s">
        <v>503</v>
      </c>
      <c r="D103" s="50"/>
      <c r="E103" s="50" t="s">
        <v>504</v>
      </c>
      <c r="F103" s="50" t="s">
        <v>3</v>
      </c>
      <c r="G103" s="51" t="s">
        <v>196</v>
      </c>
      <c r="H103" s="61">
        <v>54.200000000000003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505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506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507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 t="s">
        <v>74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15</v>
      </c>
      <c r="C108" s="50" t="s">
        <v>508</v>
      </c>
      <c r="D108" s="50"/>
      <c r="E108" s="50" t="s">
        <v>509</v>
      </c>
      <c r="F108" s="50" t="s">
        <v>3</v>
      </c>
      <c r="G108" s="51" t="s">
        <v>196</v>
      </c>
      <c r="H108" s="61">
        <v>54.200000000000003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510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511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512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 t="s">
        <v>74</v>
      </c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16</v>
      </c>
      <c r="C113" s="50" t="s">
        <v>513</v>
      </c>
      <c r="D113" s="50" t="s">
        <v>3</v>
      </c>
      <c r="E113" s="50" t="s">
        <v>514</v>
      </c>
      <c r="F113" s="50" t="s">
        <v>3</v>
      </c>
      <c r="G113" s="51" t="s">
        <v>100</v>
      </c>
      <c r="H113" s="61">
        <v>2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515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516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517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 t="s">
        <v>74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17</v>
      </c>
      <c r="C118" s="50" t="s">
        <v>518</v>
      </c>
      <c r="D118" s="50"/>
      <c r="E118" s="50" t="s">
        <v>519</v>
      </c>
      <c r="F118" s="50" t="s">
        <v>3</v>
      </c>
      <c r="G118" s="51" t="s">
        <v>100</v>
      </c>
      <c r="H118" s="61">
        <v>4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3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520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521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 t="s">
        <v>74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18</v>
      </c>
      <c r="C123" s="50" t="s">
        <v>522</v>
      </c>
      <c r="D123" s="50"/>
      <c r="E123" s="50" t="s">
        <v>523</v>
      </c>
      <c r="F123" s="50" t="s">
        <v>3</v>
      </c>
      <c r="G123" s="51" t="s">
        <v>196</v>
      </c>
      <c r="H123" s="61">
        <v>95.700000000000003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3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524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525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 t="s">
        <v>74</v>
      </c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19</v>
      </c>
      <c r="C128" s="50" t="s">
        <v>526</v>
      </c>
      <c r="D128" s="50"/>
      <c r="E128" s="50" t="s">
        <v>527</v>
      </c>
      <c r="F128" s="50" t="s">
        <v>3</v>
      </c>
      <c r="G128" s="51" t="s">
        <v>196</v>
      </c>
      <c r="H128" s="61">
        <v>54.200000000000003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3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506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528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 t="s">
        <v>74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5">
        <v>8</v>
      </c>
      <c r="D133" s="1"/>
      <c r="E133" s="65" t="s">
        <v>113</v>
      </c>
      <c r="F133" s="1"/>
      <c r="G133" s="66" t="s">
        <v>103</v>
      </c>
      <c r="H133" s="67">
        <f>J98+J103+J108+J113+J118+J123+J128</f>
        <v>0</v>
      </c>
      <c r="I133" s="66" t="s">
        <v>104</v>
      </c>
      <c r="J133" s="68">
        <f>(L133-H133)</f>
        <v>0</v>
      </c>
      <c r="K133" s="66" t="s">
        <v>105</v>
      </c>
      <c r="L133" s="69">
        <f>L98+L103+L108+L113+L118+L123+L128</f>
        <v>0</v>
      </c>
      <c r="M133" s="12"/>
      <c r="N133" s="2"/>
      <c r="O133" s="2"/>
      <c r="P133" s="2"/>
      <c r="Q133" s="41">
        <f>0+Q98+Q103+Q108+Q113+Q118+Q123+Q128</f>
        <v>0</v>
      </c>
      <c r="R133" s="30">
        <f>0+R98+R103+R108+R113+R118+R123+R128</f>
        <v>0</v>
      </c>
      <c r="S133" s="70">
        <f>Q133*(1+J133)+R133</f>
        <v>0</v>
      </c>
    </row>
    <row r="134" thickTop="1" thickBot="1" ht="25" customHeight="1">
      <c r="A134" s="9"/>
      <c r="B134" s="71"/>
      <c r="C134" s="71"/>
      <c r="D134" s="71"/>
      <c r="E134" s="71"/>
      <c r="F134" s="71"/>
      <c r="G134" s="72" t="s">
        <v>106</v>
      </c>
      <c r="H134" s="73">
        <f>J98+J103+J108+J113+J118+J123+J128</f>
        <v>0</v>
      </c>
      <c r="I134" s="72" t="s">
        <v>107</v>
      </c>
      <c r="J134" s="74">
        <f>0+J133</f>
        <v>0</v>
      </c>
      <c r="K134" s="72" t="s">
        <v>108</v>
      </c>
      <c r="L134" s="75">
        <f>L98+L103+L108+L113+L118+L123+L128</f>
        <v>0</v>
      </c>
      <c r="M134" s="12"/>
      <c r="N134" s="2"/>
      <c r="O134" s="2"/>
      <c r="P134" s="2"/>
      <c r="Q134" s="2"/>
    </row>
    <row r="135">
      <c r="A135" s="13"/>
      <c r="B135" s="4"/>
      <c r="C135" s="4"/>
      <c r="D135" s="4"/>
      <c r="E135" s="4"/>
      <c r="F135" s="4"/>
      <c r="G135" s="4"/>
      <c r="H135" s="76"/>
      <c r="I135" s="4"/>
      <c r="J135" s="76"/>
      <c r="K135" s="4"/>
      <c r="L135" s="4"/>
      <c r="M135" s="14"/>
      <c r="N135" s="2"/>
      <c r="O135" s="2"/>
      <c r="P135" s="2"/>
      <c r="Q135" s="2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"/>
      <c r="O136" s="2"/>
      <c r="P136" s="2"/>
      <c r="Q136" s="2"/>
    </row>
  </sheetData>
  <mergeCells count="97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6:L36"/>
    <mergeCell ref="B22:D22"/>
    <mergeCell ref="B23:D23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H36+H59+H77+H175+H183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L36+L59+L77+L175+L183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0">
        <f>AVERAGE(J35,J58,J76,J174,J182)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0">
        <f>S35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H59</f>
        <v>0</v>
      </c>
      <c r="L21" s="46">
        <f>L59</f>
        <v>0</v>
      </c>
      <c r="M21" s="12"/>
      <c r="N21" s="2"/>
      <c r="O21" s="2"/>
      <c r="P21" s="2"/>
      <c r="Q21" s="2"/>
      <c r="S21" s="30">
        <f>S58</f>
        <v>0</v>
      </c>
    </row>
    <row r="22">
      <c r="A22" s="9"/>
      <c r="B22" s="44">
        <v>4</v>
      </c>
      <c r="C22" s="1"/>
      <c r="D22" s="1"/>
      <c r="E22" s="45" t="s">
        <v>451</v>
      </c>
      <c r="F22" s="1"/>
      <c r="G22" s="1"/>
      <c r="H22" s="1"/>
      <c r="I22" s="1"/>
      <c r="J22" s="1"/>
      <c r="K22" s="46">
        <f>H77</f>
        <v>0</v>
      </c>
      <c r="L22" s="46">
        <f>L77</f>
        <v>0</v>
      </c>
      <c r="M22" s="12"/>
      <c r="N22" s="2"/>
      <c r="O22" s="2"/>
      <c r="P22" s="2"/>
      <c r="Q22" s="2"/>
      <c r="S22" s="30">
        <f>S76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H175</f>
        <v>0</v>
      </c>
      <c r="L23" s="46">
        <f>L175</f>
        <v>0</v>
      </c>
      <c r="M23" s="12"/>
      <c r="N23" s="2"/>
      <c r="O23" s="2"/>
      <c r="P23" s="2"/>
      <c r="Q23" s="2"/>
      <c r="S23" s="30">
        <f>S174</f>
        <v>0</v>
      </c>
    </row>
    <row r="24">
      <c r="A24" s="9"/>
      <c r="B24" s="44">
        <v>9</v>
      </c>
      <c r="C24" s="1"/>
      <c r="D24" s="1"/>
      <c r="E24" s="45" t="s">
        <v>114</v>
      </c>
      <c r="F24" s="1"/>
      <c r="G24" s="1"/>
      <c r="H24" s="1"/>
      <c r="I24" s="1"/>
      <c r="J24" s="1"/>
      <c r="K24" s="46">
        <f>H183</f>
        <v>0</v>
      </c>
      <c r="L24" s="46">
        <f>L183</f>
        <v>0</v>
      </c>
      <c r="M24" s="12"/>
      <c r="N24" s="2"/>
      <c r="O24" s="2"/>
      <c r="P24" s="2"/>
      <c r="Q24" s="2"/>
      <c r="S24" s="30">
        <f>S182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8"/>
      <c r="N25" s="2"/>
      <c r="O25" s="2"/>
      <c r="P25" s="2"/>
      <c r="Q25" s="2"/>
    </row>
    <row r="26" ht="14" customHeight="1">
      <c r="A26" s="4"/>
      <c r="B26" s="36" t="s">
        <v>55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9"/>
      <c r="N27" s="2"/>
      <c r="O27" s="2"/>
      <c r="P27" s="2"/>
      <c r="Q27" s="2"/>
    </row>
    <row r="28" ht="18" customHeight="1">
      <c r="A28" s="9"/>
      <c r="B28" s="42" t="s">
        <v>56</v>
      </c>
      <c r="C28" s="42" t="s">
        <v>52</v>
      </c>
      <c r="D28" s="42" t="s">
        <v>57</v>
      </c>
      <c r="E28" s="42" t="s">
        <v>53</v>
      </c>
      <c r="F28" s="42" t="s">
        <v>58</v>
      </c>
      <c r="G28" s="43" t="s">
        <v>59</v>
      </c>
      <c r="H28" s="22" t="s">
        <v>60</v>
      </c>
      <c r="I28" s="22" t="s">
        <v>61</v>
      </c>
      <c r="J28" s="22" t="s">
        <v>16</v>
      </c>
      <c r="K28" s="43" t="s">
        <v>62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7" t="s">
        <v>63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115</v>
      </c>
      <c r="D30" s="50"/>
      <c r="E30" s="50" t="s">
        <v>117</v>
      </c>
      <c r="F30" s="50" t="s">
        <v>3</v>
      </c>
      <c r="G30" s="51" t="s">
        <v>118</v>
      </c>
      <c r="H30" s="52">
        <v>489.60000000000002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0">
        <f>IF(ISNUMBER(K30)=FALSE,J30,0)</f>
        <v>0</v>
      </c>
    </row>
    <row r="31">
      <c r="A31" s="9"/>
      <c r="B31" s="56" t="s">
        <v>67</v>
      </c>
      <c r="C31" s="1"/>
      <c r="D31" s="1"/>
      <c r="E31" s="57" t="s">
        <v>119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69</v>
      </c>
      <c r="C32" s="1"/>
      <c r="D32" s="1"/>
      <c r="E32" s="57" t="s">
        <v>530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71</v>
      </c>
      <c r="C33" s="1"/>
      <c r="D33" s="1"/>
      <c r="E33" s="57" t="s">
        <v>121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73</v>
      </c>
      <c r="C34" s="29"/>
      <c r="D34" s="29"/>
      <c r="E34" s="59" t="s">
        <v>74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5" t="s">
        <v>54</v>
      </c>
      <c r="F35" s="1"/>
      <c r="G35" s="66" t="s">
        <v>103</v>
      </c>
      <c r="H35" s="67">
        <f>0+J30</f>
        <v>0</v>
      </c>
      <c r="I35" s="66" t="s">
        <v>104</v>
      </c>
      <c r="J35" s="68">
        <f>(L35-H35)</f>
        <v>0</v>
      </c>
      <c r="K35" s="66" t="s">
        <v>105</v>
      </c>
      <c r="L35" s="69">
        <f>0+L30</f>
        <v>0</v>
      </c>
      <c r="M35" s="12"/>
      <c r="N35" s="2"/>
      <c r="O35" s="2"/>
      <c r="P35" s="2"/>
      <c r="Q35" s="41">
        <f>0+Q30</f>
        <v>0</v>
      </c>
      <c r="R35" s="30">
        <f>0+R30</f>
        <v>0</v>
      </c>
      <c r="S35" s="70">
        <f>Q35*(1+J35)+R35</f>
        <v>0</v>
      </c>
    </row>
    <row r="36" thickTop="1" thickBot="1" ht="25" customHeight="1">
      <c r="A36" s="9"/>
      <c r="B36" s="71"/>
      <c r="C36" s="71"/>
      <c r="D36" s="71"/>
      <c r="E36" s="71"/>
      <c r="F36" s="71"/>
      <c r="G36" s="72" t="s">
        <v>106</v>
      </c>
      <c r="H36" s="73">
        <f>0+J30</f>
        <v>0</v>
      </c>
      <c r="I36" s="72" t="s">
        <v>107</v>
      </c>
      <c r="J36" s="74">
        <f>0+J35</f>
        <v>0</v>
      </c>
      <c r="K36" s="72" t="s">
        <v>108</v>
      </c>
      <c r="L36" s="75">
        <f>0+L30</f>
        <v>0</v>
      </c>
      <c r="M36" s="12"/>
      <c r="N36" s="2"/>
      <c r="O36" s="2"/>
      <c r="P36" s="2"/>
      <c r="Q36" s="2"/>
    </row>
    <row r="37" ht="40" customHeight="1">
      <c r="A37" s="9"/>
      <c r="B37" s="80" t="s">
        <v>133</v>
      </c>
      <c r="C37" s="1"/>
      <c r="D37" s="1"/>
      <c r="E37" s="1"/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49">
        <v>2</v>
      </c>
      <c r="C38" s="50" t="s">
        <v>453</v>
      </c>
      <c r="D38" s="50"/>
      <c r="E38" s="50" t="s">
        <v>454</v>
      </c>
      <c r="F38" s="50" t="s">
        <v>3</v>
      </c>
      <c r="G38" s="51" t="s">
        <v>455</v>
      </c>
      <c r="H38" s="52">
        <v>300</v>
      </c>
      <c r="I38" s="24">
        <f>ROUND(0,2)</f>
        <v>0</v>
      </c>
      <c r="J38" s="53">
        <f>ROUND(I38*H38,2)</f>
        <v>0</v>
      </c>
      <c r="K38" s="54">
        <v>0.20999999999999999</v>
      </c>
      <c r="L38" s="55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456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531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458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 t="s">
        <v>74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3</v>
      </c>
      <c r="C43" s="50" t="s">
        <v>464</v>
      </c>
      <c r="D43" s="50"/>
      <c r="E43" s="50" t="s">
        <v>465</v>
      </c>
      <c r="F43" s="50" t="s">
        <v>3</v>
      </c>
      <c r="G43" s="51" t="s">
        <v>136</v>
      </c>
      <c r="H43" s="61">
        <v>411.70999999999998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532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533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468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 t="s">
        <v>74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</v>
      </c>
      <c r="C48" s="50" t="s">
        <v>173</v>
      </c>
      <c r="D48" s="50"/>
      <c r="E48" s="50" t="s">
        <v>174</v>
      </c>
      <c r="F48" s="50" t="s">
        <v>3</v>
      </c>
      <c r="G48" s="51" t="s">
        <v>136</v>
      </c>
      <c r="H48" s="61">
        <v>411.70999999999998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175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534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177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 t="s">
        <v>74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5</v>
      </c>
      <c r="C53" s="50" t="s">
        <v>470</v>
      </c>
      <c r="D53" s="50"/>
      <c r="E53" s="50" t="s">
        <v>471</v>
      </c>
      <c r="F53" s="50" t="s">
        <v>3</v>
      </c>
      <c r="G53" s="51" t="s">
        <v>136</v>
      </c>
      <c r="H53" s="61">
        <v>166.91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472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535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474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 t="s">
        <v>74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5">
        <v>1</v>
      </c>
      <c r="D58" s="1"/>
      <c r="E58" s="65" t="s">
        <v>110</v>
      </c>
      <c r="F58" s="1"/>
      <c r="G58" s="66" t="s">
        <v>103</v>
      </c>
      <c r="H58" s="67">
        <f>J38+J43+J48+J53</f>
        <v>0</v>
      </c>
      <c r="I58" s="66" t="s">
        <v>104</v>
      </c>
      <c r="J58" s="68">
        <f>(L58-H58)</f>
        <v>0</v>
      </c>
      <c r="K58" s="66" t="s">
        <v>105</v>
      </c>
      <c r="L58" s="69">
        <f>L38+L43+L48+L53</f>
        <v>0</v>
      </c>
      <c r="M58" s="12"/>
      <c r="N58" s="2"/>
      <c r="O58" s="2"/>
      <c r="P58" s="2"/>
      <c r="Q58" s="41">
        <f>0+Q38+Q43+Q48+Q53</f>
        <v>0</v>
      </c>
      <c r="R58" s="30">
        <f>0+R38+R43+R48+R53</f>
        <v>0</v>
      </c>
      <c r="S58" s="70">
        <f>Q58*(1+J58)+R58</f>
        <v>0</v>
      </c>
    </row>
    <row r="59" thickTop="1" thickBot="1" ht="25" customHeight="1">
      <c r="A59" s="9"/>
      <c r="B59" s="71"/>
      <c r="C59" s="71"/>
      <c r="D59" s="71"/>
      <c r="E59" s="71"/>
      <c r="F59" s="71"/>
      <c r="G59" s="72" t="s">
        <v>106</v>
      </c>
      <c r="H59" s="73">
        <f>J38+J43+J48+J53</f>
        <v>0</v>
      </c>
      <c r="I59" s="72" t="s">
        <v>107</v>
      </c>
      <c r="J59" s="74">
        <f>0+J58</f>
        <v>0</v>
      </c>
      <c r="K59" s="72" t="s">
        <v>108</v>
      </c>
      <c r="L59" s="75">
        <f>L38+L43+L48+L53</f>
        <v>0</v>
      </c>
      <c r="M59" s="12"/>
      <c r="N59" s="2"/>
      <c r="O59" s="2"/>
      <c r="P59" s="2"/>
      <c r="Q59" s="2"/>
    </row>
    <row r="60" ht="40" customHeight="1">
      <c r="A60" s="9"/>
      <c r="B60" s="80" t="s">
        <v>475</v>
      </c>
      <c r="C60" s="1"/>
      <c r="D60" s="1"/>
      <c r="E60" s="1"/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49">
        <v>6</v>
      </c>
      <c r="C61" s="50" t="s">
        <v>476</v>
      </c>
      <c r="D61" s="50"/>
      <c r="E61" s="50" t="s">
        <v>477</v>
      </c>
      <c r="F61" s="50" t="s">
        <v>3</v>
      </c>
      <c r="G61" s="51" t="s">
        <v>136</v>
      </c>
      <c r="H61" s="52">
        <v>65.087000000000003</v>
      </c>
      <c r="I61" s="24">
        <f>ROUND(0,2)</f>
        <v>0</v>
      </c>
      <c r="J61" s="53">
        <f>ROUND(I61*H61,2)</f>
        <v>0</v>
      </c>
      <c r="K61" s="54">
        <v>0.20999999999999999</v>
      </c>
      <c r="L61" s="55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478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536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480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7</v>
      </c>
      <c r="C66" s="50" t="s">
        <v>490</v>
      </c>
      <c r="D66" s="50">
        <v>1</v>
      </c>
      <c r="E66" s="50" t="s">
        <v>491</v>
      </c>
      <c r="F66" s="50" t="s">
        <v>3</v>
      </c>
      <c r="G66" s="51" t="s">
        <v>136</v>
      </c>
      <c r="H66" s="61">
        <v>166.91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492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537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494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8</v>
      </c>
      <c r="C71" s="50" t="s">
        <v>490</v>
      </c>
      <c r="D71" s="50">
        <v>2</v>
      </c>
      <c r="E71" s="50" t="s">
        <v>491</v>
      </c>
      <c r="F71" s="50" t="s">
        <v>3</v>
      </c>
      <c r="G71" s="51" t="s">
        <v>136</v>
      </c>
      <c r="H71" s="61">
        <v>12.804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538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539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494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 thickBot="1" ht="25" customHeight="1">
      <c r="A76" s="9"/>
      <c r="B76" s="1"/>
      <c r="C76" s="65">
        <v>4</v>
      </c>
      <c r="D76" s="1"/>
      <c r="E76" s="65" t="s">
        <v>451</v>
      </c>
      <c r="F76" s="1"/>
      <c r="G76" s="66" t="s">
        <v>103</v>
      </c>
      <c r="H76" s="67">
        <f>J61+J66+J71</f>
        <v>0</v>
      </c>
      <c r="I76" s="66" t="s">
        <v>104</v>
      </c>
      <c r="J76" s="68">
        <f>(L76-H76)</f>
        <v>0</v>
      </c>
      <c r="K76" s="66" t="s">
        <v>105</v>
      </c>
      <c r="L76" s="69">
        <f>L61+L66+L71</f>
        <v>0</v>
      </c>
      <c r="M76" s="12"/>
      <c r="N76" s="2"/>
      <c r="O76" s="2"/>
      <c r="P76" s="2"/>
      <c r="Q76" s="41">
        <f>0+Q61+Q66+Q71</f>
        <v>0</v>
      </c>
      <c r="R76" s="30">
        <f>0+R61+R66+R71</f>
        <v>0</v>
      </c>
      <c r="S76" s="70">
        <f>Q76*(1+J76)+R76</f>
        <v>0</v>
      </c>
    </row>
    <row r="77" thickTop="1" thickBot="1" ht="25" customHeight="1">
      <c r="A77" s="9"/>
      <c r="B77" s="71"/>
      <c r="C77" s="71"/>
      <c r="D77" s="71"/>
      <c r="E77" s="71"/>
      <c r="F77" s="71"/>
      <c r="G77" s="72" t="s">
        <v>106</v>
      </c>
      <c r="H77" s="73">
        <f>J61+J66+J71</f>
        <v>0</v>
      </c>
      <c r="I77" s="72" t="s">
        <v>107</v>
      </c>
      <c r="J77" s="74">
        <f>0+J76</f>
        <v>0</v>
      </c>
      <c r="K77" s="72" t="s">
        <v>108</v>
      </c>
      <c r="L77" s="75">
        <f>L61+L66+L71</f>
        <v>0</v>
      </c>
      <c r="M77" s="12"/>
      <c r="N77" s="2"/>
      <c r="O77" s="2"/>
      <c r="P77" s="2"/>
      <c r="Q77" s="2"/>
    </row>
    <row r="78" ht="40" customHeight="1">
      <c r="A78" s="9"/>
      <c r="B78" s="80" t="s">
        <v>243</v>
      </c>
      <c r="C78" s="1"/>
      <c r="D78" s="1"/>
      <c r="E78" s="1"/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49">
        <v>9</v>
      </c>
      <c r="C79" s="50" t="s">
        <v>540</v>
      </c>
      <c r="D79" s="50"/>
      <c r="E79" s="50" t="s">
        <v>541</v>
      </c>
      <c r="F79" s="50" t="s">
        <v>3</v>
      </c>
      <c r="G79" s="51" t="s">
        <v>196</v>
      </c>
      <c r="H79" s="52">
        <v>2</v>
      </c>
      <c r="I79" s="24">
        <f>ROUND(0,2)</f>
        <v>0</v>
      </c>
      <c r="J79" s="53">
        <f>ROUND(I79*H79,2)</f>
        <v>0</v>
      </c>
      <c r="K79" s="54">
        <v>0.20999999999999999</v>
      </c>
      <c r="L79" s="55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542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543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544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10</v>
      </c>
      <c r="C84" s="50" t="s">
        <v>545</v>
      </c>
      <c r="D84" s="50"/>
      <c r="E84" s="50" t="s">
        <v>546</v>
      </c>
      <c r="F84" s="50" t="s">
        <v>3</v>
      </c>
      <c r="G84" s="51" t="s">
        <v>196</v>
      </c>
      <c r="H84" s="61">
        <v>4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542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547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544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11</v>
      </c>
      <c r="C89" s="50" t="s">
        <v>548</v>
      </c>
      <c r="D89" s="50"/>
      <c r="E89" s="50" t="s">
        <v>549</v>
      </c>
      <c r="F89" s="50" t="s">
        <v>3</v>
      </c>
      <c r="G89" s="51" t="s">
        <v>196</v>
      </c>
      <c r="H89" s="61">
        <v>4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542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547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544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12</v>
      </c>
      <c r="C94" s="50" t="s">
        <v>550</v>
      </c>
      <c r="D94" s="50"/>
      <c r="E94" s="50" t="s">
        <v>551</v>
      </c>
      <c r="F94" s="50" t="s">
        <v>3</v>
      </c>
      <c r="G94" s="51" t="s">
        <v>196</v>
      </c>
      <c r="H94" s="61">
        <v>2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542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552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544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13</v>
      </c>
      <c r="C99" s="50" t="s">
        <v>553</v>
      </c>
      <c r="D99" s="50"/>
      <c r="E99" s="50" t="s">
        <v>554</v>
      </c>
      <c r="F99" s="50" t="s">
        <v>3</v>
      </c>
      <c r="G99" s="51" t="s">
        <v>196</v>
      </c>
      <c r="H99" s="61">
        <v>106.7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555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544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14</v>
      </c>
      <c r="C104" s="50" t="s">
        <v>508</v>
      </c>
      <c r="D104" s="50"/>
      <c r="E104" s="50" t="s">
        <v>509</v>
      </c>
      <c r="F104" s="50" t="s">
        <v>3</v>
      </c>
      <c r="G104" s="51" t="s">
        <v>196</v>
      </c>
      <c r="H104" s="61">
        <v>106.7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510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555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512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15</v>
      </c>
      <c r="C109" s="50" t="s">
        <v>556</v>
      </c>
      <c r="D109" s="50"/>
      <c r="E109" s="50" t="s">
        <v>557</v>
      </c>
      <c r="F109" s="50" t="s">
        <v>3</v>
      </c>
      <c r="G109" s="51" t="s">
        <v>100</v>
      </c>
      <c r="H109" s="61">
        <v>1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558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559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16</v>
      </c>
      <c r="C114" s="50" t="s">
        <v>560</v>
      </c>
      <c r="D114" s="50"/>
      <c r="E114" s="50" t="s">
        <v>561</v>
      </c>
      <c r="F114" s="50" t="s">
        <v>3</v>
      </c>
      <c r="G114" s="51" t="s">
        <v>100</v>
      </c>
      <c r="H114" s="61">
        <v>8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562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563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17</v>
      </c>
      <c r="C119" s="50" t="s">
        <v>564</v>
      </c>
      <c r="D119" s="50"/>
      <c r="E119" s="50" t="s">
        <v>565</v>
      </c>
      <c r="F119" s="50" t="s">
        <v>3</v>
      </c>
      <c r="G119" s="51" t="s">
        <v>100</v>
      </c>
      <c r="H119" s="61">
        <v>1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566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563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18</v>
      </c>
      <c r="C124" s="50" t="s">
        <v>567</v>
      </c>
      <c r="D124" s="50"/>
      <c r="E124" s="50" t="s">
        <v>568</v>
      </c>
      <c r="F124" s="50" t="s">
        <v>3</v>
      </c>
      <c r="G124" s="51" t="s">
        <v>100</v>
      </c>
      <c r="H124" s="61">
        <v>1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569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570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559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19</v>
      </c>
      <c r="C129" s="50" t="s">
        <v>571</v>
      </c>
      <c r="D129" s="50"/>
      <c r="E129" s="50" t="s">
        <v>572</v>
      </c>
      <c r="F129" s="50" t="s">
        <v>3</v>
      </c>
      <c r="G129" s="51" t="s">
        <v>100</v>
      </c>
      <c r="H129" s="61">
        <v>1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0">
        <f>IF(ISNUMBER(K129)=FALSE,J129,0)</f>
        <v>0</v>
      </c>
    </row>
    <row r="130">
      <c r="A130" s="9"/>
      <c r="B130" s="56" t="s">
        <v>67</v>
      </c>
      <c r="C130" s="1"/>
      <c r="D130" s="1"/>
      <c r="E130" s="57" t="s">
        <v>573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69</v>
      </c>
      <c r="C131" s="1"/>
      <c r="D131" s="1"/>
      <c r="E131" s="57" t="s">
        <v>558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56" t="s">
        <v>71</v>
      </c>
      <c r="C132" s="1"/>
      <c r="D132" s="1"/>
      <c r="E132" s="57" t="s">
        <v>559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73</v>
      </c>
      <c r="C133" s="29"/>
      <c r="D133" s="29"/>
      <c r="E133" s="59" t="s">
        <v>74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20</v>
      </c>
      <c r="C134" s="50" t="s">
        <v>574</v>
      </c>
      <c r="D134" s="50"/>
      <c r="E134" s="50" t="s">
        <v>575</v>
      </c>
      <c r="F134" s="50" t="s">
        <v>3</v>
      </c>
      <c r="G134" s="51" t="s">
        <v>100</v>
      </c>
      <c r="H134" s="61">
        <v>8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0">
        <f>IF(ISNUMBER(K134)=FALSE,J134,0)</f>
        <v>0</v>
      </c>
    </row>
    <row r="135">
      <c r="A135" s="9"/>
      <c r="B135" s="56" t="s">
        <v>67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69</v>
      </c>
      <c r="C136" s="1"/>
      <c r="D136" s="1"/>
      <c r="E136" s="57" t="s">
        <v>562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71</v>
      </c>
      <c r="C137" s="1"/>
      <c r="D137" s="1"/>
      <c r="E137" s="57" t="s">
        <v>563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73</v>
      </c>
      <c r="C138" s="29"/>
      <c r="D138" s="29"/>
      <c r="E138" s="59" t="s">
        <v>74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21</v>
      </c>
      <c r="C139" s="50" t="s">
        <v>576</v>
      </c>
      <c r="D139" s="50"/>
      <c r="E139" s="50" t="s">
        <v>577</v>
      </c>
      <c r="F139" s="50" t="s">
        <v>3</v>
      </c>
      <c r="G139" s="51" t="s">
        <v>100</v>
      </c>
      <c r="H139" s="61">
        <v>1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0">
        <f>IF(ISNUMBER(K139)=FALSE,J139,0)</f>
        <v>0</v>
      </c>
    </row>
    <row r="140">
      <c r="A140" s="9"/>
      <c r="B140" s="56" t="s">
        <v>67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69</v>
      </c>
      <c r="C141" s="1"/>
      <c r="D141" s="1"/>
      <c r="E141" s="57" t="s">
        <v>566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71</v>
      </c>
      <c r="C142" s="1"/>
      <c r="D142" s="1"/>
      <c r="E142" s="57" t="s">
        <v>563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73</v>
      </c>
      <c r="C143" s="29"/>
      <c r="D143" s="29"/>
      <c r="E143" s="59" t="s">
        <v>74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22</v>
      </c>
      <c r="C144" s="50" t="s">
        <v>578</v>
      </c>
      <c r="D144" s="50"/>
      <c r="E144" s="50" t="s">
        <v>579</v>
      </c>
      <c r="F144" s="50" t="s">
        <v>3</v>
      </c>
      <c r="G144" s="51" t="s">
        <v>196</v>
      </c>
      <c r="H144" s="61">
        <v>106.7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0">
        <f>IF(ISNUMBER(K144)=FALSE,J144,0)</f>
        <v>0</v>
      </c>
    </row>
    <row r="145">
      <c r="A145" s="9"/>
      <c r="B145" s="56" t="s">
        <v>67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69</v>
      </c>
      <c r="C146" s="1"/>
      <c r="D146" s="1"/>
      <c r="E146" s="57" t="s">
        <v>555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71</v>
      </c>
      <c r="C147" s="1"/>
      <c r="D147" s="1"/>
      <c r="E147" s="57" t="s">
        <v>580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73</v>
      </c>
      <c r="C148" s="29"/>
      <c r="D148" s="29"/>
      <c r="E148" s="59" t="s">
        <v>74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23</v>
      </c>
      <c r="C149" s="50" t="s">
        <v>522</v>
      </c>
      <c r="D149" s="50"/>
      <c r="E149" s="50" t="s">
        <v>523</v>
      </c>
      <c r="F149" s="50" t="s">
        <v>3</v>
      </c>
      <c r="G149" s="51" t="s">
        <v>196</v>
      </c>
      <c r="H149" s="61">
        <v>106.7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0">
        <f>IF(ISNUMBER(K149)=FALSE,J149,0)</f>
        <v>0</v>
      </c>
    </row>
    <row r="150">
      <c r="A150" s="9"/>
      <c r="B150" s="56" t="s">
        <v>67</v>
      </c>
      <c r="C150" s="1"/>
      <c r="D150" s="1"/>
      <c r="E150" s="57" t="s">
        <v>3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69</v>
      </c>
      <c r="C151" s="1"/>
      <c r="D151" s="1"/>
      <c r="E151" s="57" t="s">
        <v>555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71</v>
      </c>
      <c r="C152" s="1"/>
      <c r="D152" s="1"/>
      <c r="E152" s="57" t="s">
        <v>525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73</v>
      </c>
      <c r="C153" s="29"/>
      <c r="D153" s="29"/>
      <c r="E153" s="59" t="s">
        <v>74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24</v>
      </c>
      <c r="C154" s="50" t="s">
        <v>581</v>
      </c>
      <c r="D154" s="50"/>
      <c r="E154" s="50" t="s">
        <v>582</v>
      </c>
      <c r="F154" s="50" t="s">
        <v>3</v>
      </c>
      <c r="G154" s="51" t="s">
        <v>100</v>
      </c>
      <c r="H154" s="61">
        <v>4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0">
        <f>IF(ISNUMBER(K154)=FALSE,J154,0)</f>
        <v>0</v>
      </c>
    </row>
    <row r="155">
      <c r="A155" s="9"/>
      <c r="B155" s="56" t="s">
        <v>67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69</v>
      </c>
      <c r="C156" s="1"/>
      <c r="D156" s="1"/>
      <c r="E156" s="57" t="s">
        <v>583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71</v>
      </c>
      <c r="C157" s="1"/>
      <c r="D157" s="1"/>
      <c r="E157" s="57" t="s">
        <v>584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73</v>
      </c>
      <c r="C158" s="29"/>
      <c r="D158" s="29"/>
      <c r="E158" s="59" t="s">
        <v>74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25</v>
      </c>
      <c r="C159" s="50" t="s">
        <v>585</v>
      </c>
      <c r="D159" s="50"/>
      <c r="E159" s="50" t="s">
        <v>586</v>
      </c>
      <c r="F159" s="50" t="s">
        <v>3</v>
      </c>
      <c r="G159" s="51" t="s">
        <v>100</v>
      </c>
      <c r="H159" s="61">
        <v>1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0">
        <f>IF(ISNUMBER(K159)=FALSE,J159,0)</f>
        <v>0</v>
      </c>
    </row>
    <row r="160">
      <c r="A160" s="9"/>
      <c r="B160" s="56" t="s">
        <v>67</v>
      </c>
      <c r="C160" s="1"/>
      <c r="D160" s="1"/>
      <c r="E160" s="57" t="s">
        <v>3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>
      <c r="A161" s="9"/>
      <c r="B161" s="56" t="s">
        <v>69</v>
      </c>
      <c r="C161" s="1"/>
      <c r="D161" s="1"/>
      <c r="E161" s="57" t="s">
        <v>587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56" t="s">
        <v>71</v>
      </c>
      <c r="C162" s="1"/>
      <c r="D162" s="1"/>
      <c r="E162" s="57" t="s">
        <v>584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 thickBot="1">
      <c r="A163" s="9"/>
      <c r="B163" s="58" t="s">
        <v>73</v>
      </c>
      <c r="C163" s="29"/>
      <c r="D163" s="29"/>
      <c r="E163" s="59" t="s">
        <v>74</v>
      </c>
      <c r="F163" s="29"/>
      <c r="G163" s="29"/>
      <c r="H163" s="60"/>
      <c r="I163" s="29"/>
      <c r="J163" s="60"/>
      <c r="K163" s="29"/>
      <c r="L163" s="29"/>
      <c r="M163" s="12"/>
      <c r="N163" s="2"/>
      <c r="O163" s="2"/>
      <c r="P163" s="2"/>
      <c r="Q163" s="2"/>
    </row>
    <row r="164" thickTop="1">
      <c r="A164" s="9"/>
      <c r="B164" s="49">
        <v>26</v>
      </c>
      <c r="C164" s="50" t="s">
        <v>588</v>
      </c>
      <c r="D164" s="50"/>
      <c r="E164" s="50" t="s">
        <v>589</v>
      </c>
      <c r="F164" s="50" t="s">
        <v>3</v>
      </c>
      <c r="G164" s="51" t="s">
        <v>196</v>
      </c>
      <c r="H164" s="61">
        <v>106.7</v>
      </c>
      <c r="I164" s="35">
        <f>ROUND(0,2)</f>
        <v>0</v>
      </c>
      <c r="J164" s="62">
        <f>ROUND(I164*H164,2)</f>
        <v>0</v>
      </c>
      <c r="K164" s="63">
        <v>0.20999999999999999</v>
      </c>
      <c r="L164" s="64">
        <f>IF(ISNUMBER(K164),ROUND(J164*(K164+1),2),0)</f>
        <v>0</v>
      </c>
      <c r="M164" s="12"/>
      <c r="N164" s="2"/>
      <c r="O164" s="2"/>
      <c r="P164" s="2"/>
      <c r="Q164" s="41">
        <f>IF(ISNUMBER(K164),IF(H164&gt;0,IF(I164&gt;0,J164,0),0),0)</f>
        <v>0</v>
      </c>
      <c r="R164" s="30">
        <f>IF(ISNUMBER(K164)=FALSE,J164,0)</f>
        <v>0</v>
      </c>
    </row>
    <row r="165">
      <c r="A165" s="9"/>
      <c r="B165" s="56" t="s">
        <v>67</v>
      </c>
      <c r="C165" s="1"/>
      <c r="D165" s="1"/>
      <c r="E165" s="57" t="s">
        <v>3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>
      <c r="A166" s="9"/>
      <c r="B166" s="56" t="s">
        <v>69</v>
      </c>
      <c r="C166" s="1"/>
      <c r="D166" s="1"/>
      <c r="E166" s="57" t="s">
        <v>555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>
      <c r="A167" s="9"/>
      <c r="B167" s="56" t="s">
        <v>71</v>
      </c>
      <c r="C167" s="1"/>
      <c r="D167" s="1"/>
      <c r="E167" s="57" t="s">
        <v>590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73</v>
      </c>
      <c r="C168" s="29"/>
      <c r="D168" s="29"/>
      <c r="E168" s="59" t="s">
        <v>74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>
      <c r="A169" s="9"/>
      <c r="B169" s="49">
        <v>27</v>
      </c>
      <c r="C169" s="50" t="s">
        <v>591</v>
      </c>
      <c r="D169" s="50"/>
      <c r="E169" s="50" t="s">
        <v>592</v>
      </c>
      <c r="F169" s="50" t="s">
        <v>3</v>
      </c>
      <c r="G169" s="51" t="s">
        <v>196</v>
      </c>
      <c r="H169" s="61">
        <v>106.7</v>
      </c>
      <c r="I169" s="35">
        <f>ROUND(0,2)</f>
        <v>0</v>
      </c>
      <c r="J169" s="62">
        <f>ROUND(I169*H169,2)</f>
        <v>0</v>
      </c>
      <c r="K169" s="63">
        <v>0.20999999999999999</v>
      </c>
      <c r="L169" s="64">
        <f>IF(ISNUMBER(K169),ROUND(J169*(K169+1),2),0)</f>
        <v>0</v>
      </c>
      <c r="M169" s="12"/>
      <c r="N169" s="2"/>
      <c r="O169" s="2"/>
      <c r="P169" s="2"/>
      <c r="Q169" s="41">
        <f>IF(ISNUMBER(K169),IF(H169&gt;0,IF(I169&gt;0,J169,0),0),0)</f>
        <v>0</v>
      </c>
      <c r="R169" s="30">
        <f>IF(ISNUMBER(K169)=FALSE,J169,0)</f>
        <v>0</v>
      </c>
    </row>
    <row r="170">
      <c r="A170" s="9"/>
      <c r="B170" s="56" t="s">
        <v>67</v>
      </c>
      <c r="C170" s="1"/>
      <c r="D170" s="1"/>
      <c r="E170" s="57" t="s">
        <v>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56" t="s">
        <v>69</v>
      </c>
      <c r="C171" s="1"/>
      <c r="D171" s="1"/>
      <c r="E171" s="57" t="s">
        <v>555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56" t="s">
        <v>71</v>
      </c>
      <c r="C172" s="1"/>
      <c r="D172" s="1"/>
      <c r="E172" s="57" t="s">
        <v>593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73</v>
      </c>
      <c r="C173" s="29"/>
      <c r="D173" s="29"/>
      <c r="E173" s="59" t="s">
        <v>74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5">
        <v>8</v>
      </c>
      <c r="D174" s="1"/>
      <c r="E174" s="65" t="s">
        <v>113</v>
      </c>
      <c r="F174" s="1"/>
      <c r="G174" s="66" t="s">
        <v>103</v>
      </c>
      <c r="H174" s="67">
        <f>J79+J84+J89+J94+J99+J104+J109+J114+J119+J124+J129+J134+J139+J144+J149+J154+J159+J164+J169</f>
        <v>0</v>
      </c>
      <c r="I174" s="66" t="s">
        <v>104</v>
      </c>
      <c r="J174" s="68">
        <f>(L174-H174)</f>
        <v>0</v>
      </c>
      <c r="K174" s="66" t="s">
        <v>105</v>
      </c>
      <c r="L174" s="69">
        <f>L79+L84+L89+L94+L99+L104+L109+L114+L119+L124+L129+L134+L139+L144+L149+L154+L159+L164+L169</f>
        <v>0</v>
      </c>
      <c r="M174" s="12"/>
      <c r="N174" s="2"/>
      <c r="O174" s="2"/>
      <c r="P174" s="2"/>
      <c r="Q174" s="41">
        <f>0+Q79+Q84+Q89+Q94+Q99+Q104+Q109+Q114+Q119+Q124+Q129+Q134+Q139+Q144+Q149+Q154+Q159+Q164+Q169</f>
        <v>0</v>
      </c>
      <c r="R174" s="30">
        <f>0+R79+R84+R89+R94+R99+R104+R109+R114+R119+R124+R129+R134+R139+R144+R149+R154+R159+R164+R169</f>
        <v>0</v>
      </c>
      <c r="S174" s="70">
        <f>Q174*(1+J174)+R174</f>
        <v>0</v>
      </c>
    </row>
    <row r="175" thickTop="1" thickBot="1" ht="25" customHeight="1">
      <c r="A175" s="9"/>
      <c r="B175" s="71"/>
      <c r="C175" s="71"/>
      <c r="D175" s="71"/>
      <c r="E175" s="71"/>
      <c r="F175" s="71"/>
      <c r="G175" s="72" t="s">
        <v>106</v>
      </c>
      <c r="H175" s="73">
        <f>J79+J84+J89+J94+J99+J104+J109+J114+J119+J124+J129+J134+J139+J144+J149+J154+J159+J164+J169</f>
        <v>0</v>
      </c>
      <c r="I175" s="72" t="s">
        <v>107</v>
      </c>
      <c r="J175" s="74">
        <f>0+J174</f>
        <v>0</v>
      </c>
      <c r="K175" s="72" t="s">
        <v>108</v>
      </c>
      <c r="L175" s="75">
        <f>L79+L84+L89+L94+L99+L104+L109+L114+L119+L124+L129+L134+L139+L144+L149+L154+L159+L164+L169</f>
        <v>0</v>
      </c>
      <c r="M175" s="12"/>
      <c r="N175" s="2"/>
      <c r="O175" s="2"/>
      <c r="P175" s="2"/>
      <c r="Q175" s="2"/>
    </row>
    <row r="176" ht="40" customHeight="1">
      <c r="A176" s="9"/>
      <c r="B176" s="80" t="s">
        <v>248</v>
      </c>
      <c r="C176" s="1"/>
      <c r="D176" s="1"/>
      <c r="E176" s="1"/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>
      <c r="A177" s="9"/>
      <c r="B177" s="49">
        <v>28</v>
      </c>
      <c r="C177" s="50" t="s">
        <v>594</v>
      </c>
      <c r="D177" s="50"/>
      <c r="E177" s="50" t="s">
        <v>595</v>
      </c>
      <c r="F177" s="50" t="s">
        <v>3</v>
      </c>
      <c r="G177" s="51" t="s">
        <v>196</v>
      </c>
      <c r="H177" s="52">
        <v>82.599999999999994</v>
      </c>
      <c r="I177" s="24">
        <f>ROUND(0,2)</f>
        <v>0</v>
      </c>
      <c r="J177" s="53">
        <f>ROUND(I177*H177,2)</f>
        <v>0</v>
      </c>
      <c r="K177" s="54">
        <v>0.20999999999999999</v>
      </c>
      <c r="L177" s="55">
        <f>IF(ISNUMBER(K177),ROUND(J177*(K177+1),2),0)</f>
        <v>0</v>
      </c>
      <c r="M177" s="12"/>
      <c r="N177" s="2"/>
      <c r="O177" s="2"/>
      <c r="P177" s="2"/>
      <c r="Q177" s="41">
        <f>IF(ISNUMBER(K177),IF(H177&gt;0,IF(I177&gt;0,J177,0),0),0)</f>
        <v>0</v>
      </c>
      <c r="R177" s="30">
        <f>IF(ISNUMBER(K177)=FALSE,J177,0)</f>
        <v>0</v>
      </c>
    </row>
    <row r="178">
      <c r="A178" s="9"/>
      <c r="B178" s="56" t="s">
        <v>67</v>
      </c>
      <c r="C178" s="1"/>
      <c r="D178" s="1"/>
      <c r="E178" s="57" t="s">
        <v>596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69</v>
      </c>
      <c r="C179" s="1"/>
      <c r="D179" s="1"/>
      <c r="E179" s="57" t="s">
        <v>597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71</v>
      </c>
      <c r="C180" s="1"/>
      <c r="D180" s="1"/>
      <c r="E180" s="57" t="s">
        <v>598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 thickBot="1">
      <c r="A181" s="9"/>
      <c r="B181" s="58" t="s">
        <v>73</v>
      </c>
      <c r="C181" s="29"/>
      <c r="D181" s="29"/>
      <c r="E181" s="59" t="s">
        <v>74</v>
      </c>
      <c r="F181" s="29"/>
      <c r="G181" s="29"/>
      <c r="H181" s="60"/>
      <c r="I181" s="29"/>
      <c r="J181" s="60"/>
      <c r="K181" s="29"/>
      <c r="L181" s="29"/>
      <c r="M181" s="12"/>
      <c r="N181" s="2"/>
      <c r="O181" s="2"/>
      <c r="P181" s="2"/>
      <c r="Q181" s="2"/>
    </row>
    <row r="182" thickTop="1" thickBot="1" ht="25" customHeight="1">
      <c r="A182" s="9"/>
      <c r="B182" s="1"/>
      <c r="C182" s="65">
        <v>9</v>
      </c>
      <c r="D182" s="1"/>
      <c r="E182" s="65" t="s">
        <v>114</v>
      </c>
      <c r="F182" s="1"/>
      <c r="G182" s="66" t="s">
        <v>103</v>
      </c>
      <c r="H182" s="67">
        <f>0+J177</f>
        <v>0</v>
      </c>
      <c r="I182" s="66" t="s">
        <v>104</v>
      </c>
      <c r="J182" s="68">
        <f>(L182-H182)</f>
        <v>0</v>
      </c>
      <c r="K182" s="66" t="s">
        <v>105</v>
      </c>
      <c r="L182" s="69">
        <f>0+L177</f>
        <v>0</v>
      </c>
      <c r="M182" s="12"/>
      <c r="N182" s="2"/>
      <c r="O182" s="2"/>
      <c r="P182" s="2"/>
      <c r="Q182" s="41">
        <f>0+Q177</f>
        <v>0</v>
      </c>
      <c r="R182" s="30">
        <f>0+R177</f>
        <v>0</v>
      </c>
      <c r="S182" s="70">
        <f>Q182*(1+J182)+R182</f>
        <v>0</v>
      </c>
    </row>
    <row r="183" thickTop="1" thickBot="1" ht="25" customHeight="1">
      <c r="A183" s="9"/>
      <c r="B183" s="71"/>
      <c r="C183" s="71"/>
      <c r="D183" s="71"/>
      <c r="E183" s="71"/>
      <c r="F183" s="71"/>
      <c r="G183" s="72" t="s">
        <v>106</v>
      </c>
      <c r="H183" s="73">
        <f>0+J177</f>
        <v>0</v>
      </c>
      <c r="I183" s="72" t="s">
        <v>107</v>
      </c>
      <c r="J183" s="74">
        <f>0+J182</f>
        <v>0</v>
      </c>
      <c r="K183" s="72" t="s">
        <v>108</v>
      </c>
      <c r="L183" s="75">
        <f>0+L177</f>
        <v>0</v>
      </c>
      <c r="M183" s="12"/>
      <c r="N183" s="2"/>
      <c r="O183" s="2"/>
      <c r="P183" s="2"/>
      <c r="Q183" s="2"/>
    </row>
    <row r="184">
      <c r="A184" s="13"/>
      <c r="B184" s="4"/>
      <c r="C184" s="4"/>
      <c r="D184" s="4"/>
      <c r="E184" s="4"/>
      <c r="F184" s="4"/>
      <c r="G184" s="4"/>
      <c r="H184" s="76"/>
      <c r="I184" s="4"/>
      <c r="J184" s="76"/>
      <c r="K184" s="4"/>
      <c r="L184" s="4"/>
      <c r="M184" s="14"/>
      <c r="N184" s="2"/>
      <c r="O184" s="2"/>
      <c r="P184" s="2"/>
      <c r="Q184" s="2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2"/>
      <c r="P185" s="2"/>
      <c r="Q185" s="2"/>
    </row>
  </sheetData>
  <mergeCells count="1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60:L60"/>
    <mergeCell ref="B62:D62"/>
    <mergeCell ref="B63:D63"/>
    <mergeCell ref="B64:D64"/>
    <mergeCell ref="B65:D65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67:D67"/>
    <mergeCell ref="B68:D68"/>
    <mergeCell ref="B69:D69"/>
    <mergeCell ref="B70:D70"/>
    <mergeCell ref="B72:D72"/>
    <mergeCell ref="B73:D73"/>
    <mergeCell ref="B74:D74"/>
    <mergeCell ref="B75:D75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78:L7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8:D178"/>
    <mergeCell ref="B179:D179"/>
    <mergeCell ref="B180:D180"/>
    <mergeCell ref="B181:D181"/>
    <mergeCell ref="B176:L176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2024-02-19T11:58:36Z</dcterms:modified>
</cp:coreProperties>
</file>